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activeTab="0"/>
  </bookViews>
  <sheets>
    <sheet name="PART-I-REVENUE" sheetId="1" r:id="rId1"/>
    <sheet name="Part-II No of Connection &amp; ARPU" sheetId="2" r:id="rId2"/>
    <sheet name="Part-III Agewise OS" sheetId="3" r:id="rId3"/>
    <sheet name="PART-IV - Target Vs Achievement" sheetId="4" r:id="rId4"/>
    <sheet name="PART-V Mnth to mnth Comparison" sheetId="5" r:id="rId5"/>
    <sheet name="PART-VI monthly &amp; Cumulatve Rev" sheetId="6" r:id="rId6"/>
    <sheet name="PART-VII Comp with Corr year" sheetId="7" r:id="rId7"/>
    <sheet name="PART-VIII Cumu Rev Comparison" sheetId="8" r:id="rId8"/>
  </sheets>
  <externalReferences>
    <externalReference r:id="rId11"/>
    <externalReference r:id="rId12"/>
    <externalReference r:id="rId13"/>
  </externalReferences>
  <definedNames>
    <definedName name="_xlnm.Print_Area" localSheetId="1">'Part-II No of Connection &amp; ARPU'!$A$1:$J$38</definedName>
    <definedName name="_xlnm.Print_Area" localSheetId="2">'Part-III Agewise OS'!$A$1:$V$38</definedName>
    <definedName name="_xlnm.Print_Area" localSheetId="0">'PART-I-REVENUE'!$A$1:$J$41</definedName>
    <definedName name="_xlnm.Print_Area" localSheetId="3">'PART-IV - Target Vs Achievement'!$A$1:$F$37</definedName>
    <definedName name="_xlnm.Print_Area" localSheetId="6">'PART-VII Comp with Corr year'!$A$1:$J$40</definedName>
    <definedName name="_xlnm.Print_Area" localSheetId="7">'PART-VIII Cumu Rev Comparison'!$A$1:$D$40</definedName>
  </definedNames>
  <calcPr fullCalcOnLoad="1"/>
</workbook>
</file>

<file path=xl/sharedStrings.xml><?xml version="1.0" encoding="utf-8"?>
<sst xmlns="http://schemas.openxmlformats.org/spreadsheetml/2006/main" count="386" uniqueCount="110">
  <si>
    <t>PRE-PAID</t>
  </si>
  <si>
    <t>TOTAL</t>
  </si>
  <si>
    <t>For the Month</t>
  </si>
  <si>
    <t>Upto the Month</t>
  </si>
  <si>
    <t>E</t>
  </si>
  <si>
    <t>ANDAMAN &amp; NICOBAR</t>
  </si>
  <si>
    <t>ASSAM</t>
  </si>
  <si>
    <t>BIHAR</t>
  </si>
  <si>
    <t>JHARKHAND</t>
  </si>
  <si>
    <t>KOLKATA</t>
  </si>
  <si>
    <t>NORTH EAST - I</t>
  </si>
  <si>
    <t>NORTH EAST - II</t>
  </si>
  <si>
    <t>ORISSA</t>
  </si>
  <si>
    <t>WEST BENGAL</t>
  </si>
  <si>
    <t>W</t>
  </si>
  <si>
    <t>CHHATISGARH</t>
  </si>
  <si>
    <t>GUJARAT</t>
  </si>
  <si>
    <t>MADHYA PRADESH</t>
  </si>
  <si>
    <t>MAHARASHTRA</t>
  </si>
  <si>
    <t>N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</si>
  <si>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</si>
  <si>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</si>
  <si>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</si>
  <si>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</si>
  <si>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</si>
  <si>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</si>
  <si>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</si>
  <si>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S1</t>
  </si>
  <si>
    <t>ANDHRA PRADESH</t>
  </si>
  <si>
    <t>CHENNAI</t>
  </si>
  <si>
    <t>S2</t>
  </si>
  <si>
    <t>KARNATAKA</t>
  </si>
  <si>
    <t>KERALA</t>
  </si>
  <si>
    <t>TAMILNADU</t>
  </si>
  <si>
    <t xml:space="preserve">Bharat Sanchar Nigam Limited </t>
  </si>
  <si>
    <t>POST-PAID</t>
  </si>
  <si>
    <t>TOTAL (POSTPAID + PREPAID)</t>
  </si>
  <si>
    <t>CIRCLE</t>
  </si>
  <si>
    <t xml:space="preserve">Upto the Month </t>
  </si>
  <si>
    <t>CDMA - Performance Report - PART-I</t>
  </si>
  <si>
    <t>SL</t>
  </si>
  <si>
    <t>Note:</t>
  </si>
  <si>
    <t>Revenue Management Section, Consumer Mobility
215-Eastern Court, Janpath, New Delhi - 110 001</t>
  </si>
  <si>
    <t>UTTRAKHAND</t>
  </si>
  <si>
    <t>CDMA - Performance Report - PART-II</t>
  </si>
  <si>
    <t>No. of Connection</t>
  </si>
  <si>
    <t>ARPU 
(In Rs.)</t>
  </si>
  <si>
    <t>Bharat Sanchar Nigam Limited - RM-CM Section, 215,2nd floor, Eastern Court,Janpath, New Delhi - 110 001</t>
  </si>
  <si>
    <t>CDMA - PERFORMANCE REPORT - PART III</t>
  </si>
  <si>
    <t>CIRCLE WISE  OS TO TOTAL OS OF BSNL OF RESPECTIVE YEAR (%)</t>
  </si>
  <si>
    <t>YEAR WISE OS TO THE TOTAL OS OF THE RESPECTIVE CIRCLE (%)</t>
  </si>
  <si>
    <t>Collection efficiency</t>
  </si>
  <si>
    <t>Up to 
2007-08</t>
  </si>
  <si>
    <t>2008-09</t>
  </si>
  <si>
    <t xml:space="preserve">2009-10 </t>
  </si>
  <si>
    <t>2010-11</t>
  </si>
  <si>
    <t>Up to 2007-08</t>
  </si>
  <si>
    <t>2nd 
Month</t>
  </si>
  <si>
    <t>3rd 
Month</t>
  </si>
  <si>
    <t>KOLKATTA</t>
  </si>
  <si>
    <t xml:space="preserve">MADHYA PRADESH </t>
  </si>
  <si>
    <t xml:space="preserve">UTTAR PRADESH (WEST) </t>
  </si>
  <si>
    <t>UTTARANCHAL</t>
  </si>
  <si>
    <t>AMOUNT BILLED FOR (In lakhs of Rs.)</t>
  </si>
  <si>
    <t>Circles</t>
  </si>
  <si>
    <t>(i)</t>
  </si>
  <si>
    <t>(ii)</t>
  </si>
  <si>
    <t>(iv)</t>
  </si>
  <si>
    <t>(v)</t>
  </si>
  <si>
    <t>(vi)</t>
  </si>
  <si>
    <t>Annual Target 
Achievement for the year 2011-12 
(In %)</t>
  </si>
  <si>
    <t>2011-12</t>
  </si>
  <si>
    <t>(Amount in Lakhs of  Rs.)</t>
  </si>
  <si>
    <t>CDMA - Performance Report - PART-IV</t>
  </si>
  <si>
    <t>Amount in Lakhs of Rs.</t>
  </si>
  <si>
    <t>Average Revenue</t>
  </si>
  <si>
    <t>Comparision of revenue of Current Month with Revenue of Previous Month 
and also with Average Revenue</t>
  </si>
  <si>
    <t>Increase / Decrease Average Revenue</t>
  </si>
  <si>
    <t>Increase / Decrease Last Month Revenue</t>
  </si>
  <si>
    <t>% 
Increase
/      decrease Average Revenue</t>
  </si>
  <si>
    <t>% 
Increase
/      decrease Last Month Revenue</t>
  </si>
  <si>
    <t>Variation
(%)</t>
  </si>
  <si>
    <t>6th 
Month</t>
  </si>
  <si>
    <t>Annual Target 
for the year 
2011-12
(In Rs. Crores)</t>
  </si>
  <si>
    <t>Post-Paid</t>
  </si>
  <si>
    <t>Pre-Paid</t>
  </si>
  <si>
    <t>Total (Post-Paid + Pre-Paid)</t>
  </si>
  <si>
    <t xml:space="preserve">Annual Revenue Target </t>
  </si>
  <si>
    <t>Monthly and Cumulative CDMA Revenue with target achievement</t>
  </si>
  <si>
    <t>CDMA Cumulative Revenue Comparison 2011-12 Vs. 2010-11</t>
  </si>
  <si>
    <t xml:space="preserve">          </t>
  </si>
  <si>
    <t xml:space="preserve">% 
Achievement </t>
  </si>
  <si>
    <t xml:space="preserve">
</t>
  </si>
  <si>
    <t>Revenue as on 31st, December, 2011</t>
  </si>
  <si>
    <t>CDMA-POSTPAID AGE WISE OUTSTANDING AS ON 31st December, 2011</t>
  </si>
  <si>
    <t>No. of Connection &amp; ARPU as on 31st December, 2011</t>
  </si>
  <si>
    <t>(iii) = (ii)/12*9</t>
  </si>
  <si>
    <t>Proportionate Target 
upto Dec, 2011</t>
  </si>
  <si>
    <t>Revenue 
(upto Dec, 11) 
(In Rs. Crores)</t>
  </si>
  <si>
    <t xml:space="preserve"> Proportionate 
Target Achievement 
upto the
month of  
Dec, 2011 
(In %)</t>
  </si>
  <si>
    <t>CDMA Revenue Target Vs Achievement - December, 2011</t>
  </si>
  <si>
    <t>CDMA - Performance Report - PART-V - December 2011</t>
  </si>
  <si>
    <t>CDMA - Performance Report - PART-VI - December 2011</t>
  </si>
  <si>
    <t>Total upto Dec,11</t>
  </si>
  <si>
    <t>April,11 to Dec,11</t>
  </si>
  <si>
    <t>April,10 to Dec,10</t>
  </si>
  <si>
    <t>CDMA - Performance Report - PART-VIII - December 2011</t>
  </si>
  <si>
    <t>CDMA Revenue Comparison December-2011 Vs December-2010</t>
  </si>
  <si>
    <t>CDMA - Performance Report - PART-VII - December 2011</t>
  </si>
  <si>
    <t xml:space="preserve">1. The CDMA Prepaid SLR from AN Circle has not been received.  Hence the revenue of AN Circle has been shown as NIL.
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</si>
</sst>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3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16"/>
      <name val="Arial"/>
      <family val="2"/>
    </font>
    <font>
      <b/>
      <u val="single"/>
      <sz val="14"/>
      <name val="Tahoma"/>
      <family val="2"/>
    </font>
    <font>
      <b/>
      <sz val="16"/>
      <name val="Tahoma"/>
      <family val="2"/>
    </font>
    <font>
      <b/>
      <sz val="12"/>
      <name val="Rupee Foradian Standard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21" borderId="0" xfId="0" applyFont="1" applyFill="1" applyAlignment="1">
      <alignment/>
    </xf>
    <xf numFmtId="0" fontId="5" fillId="21" borderId="10" xfId="0" applyFont="1" applyFill="1" applyBorder="1" applyAlignment="1">
      <alignment/>
    </xf>
    <xf numFmtId="0" fontId="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1" fontId="3" fillId="24" borderId="12" xfId="0" applyNumberFormat="1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20" borderId="24" xfId="0" applyFont="1" applyFill="1" applyBorder="1" applyAlignment="1">
      <alignment horizontal="center"/>
    </xf>
    <xf numFmtId="0" fontId="7" fillId="20" borderId="19" xfId="0" applyFont="1" applyFill="1" applyBorder="1" applyAlignment="1">
      <alignment/>
    </xf>
    <xf numFmtId="0" fontId="7" fillId="20" borderId="21" xfId="0" applyFont="1" applyFill="1" applyBorder="1" applyAlignment="1">
      <alignment/>
    </xf>
    <xf numFmtId="2" fontId="16" fillId="0" borderId="19" xfId="0" applyNumberFormat="1" applyFont="1" applyBorder="1" applyAlignment="1">
      <alignment horizontal="center" wrapText="1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 quotePrefix="1">
      <alignment horizontal="center" wrapText="1"/>
    </xf>
    <xf numFmtId="0" fontId="16" fillId="0" borderId="19" xfId="0" applyFont="1" applyBorder="1" applyAlignment="1" quotePrefix="1">
      <alignment horizontal="center" vertical="center" wrapText="1"/>
    </xf>
    <xf numFmtId="0" fontId="16" fillId="0" borderId="19" xfId="0" applyFont="1" applyBorder="1" applyAlignment="1">
      <alignment horizontal="center" wrapText="1"/>
    </xf>
    <xf numFmtId="2" fontId="4" fillId="0" borderId="17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2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20" borderId="15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20" borderId="1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20" borderId="2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20" borderId="29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1" fontId="8" fillId="20" borderId="19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8" fillId="0" borderId="34" xfId="0" applyNumberFormat="1" applyFont="1" applyFill="1" applyBorder="1" applyAlignment="1">
      <alignment/>
    </xf>
    <xf numFmtId="1" fontId="8" fillId="20" borderId="29" xfId="0" applyNumberFormat="1" applyFont="1" applyFill="1" applyBorder="1" applyAlignment="1">
      <alignment/>
    </xf>
    <xf numFmtId="0" fontId="16" fillId="0" borderId="31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/>
    </xf>
    <xf numFmtId="2" fontId="0" fillId="25" borderId="35" xfId="0" applyNumberFormat="1" applyFill="1" applyBorder="1" applyAlignment="1">
      <alignment/>
    </xf>
    <xf numFmtId="2" fontId="8" fillId="0" borderId="3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36" xfId="0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8" fillId="0" borderId="41" xfId="0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0" fontId="8" fillId="25" borderId="44" xfId="0" applyFont="1" applyFill="1" applyBorder="1" applyAlignment="1">
      <alignment/>
    </xf>
    <xf numFmtId="0" fontId="8" fillId="25" borderId="45" xfId="0" applyFont="1" applyFill="1" applyBorder="1" applyAlignment="1">
      <alignment/>
    </xf>
    <xf numFmtId="2" fontId="8" fillId="25" borderId="46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4" xfId="0" applyFont="1" applyBorder="1" applyAlignment="1">
      <alignment/>
    </xf>
    <xf numFmtId="1" fontId="5" fillId="0" borderId="29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0" fontId="0" fillId="25" borderId="37" xfId="0" applyFill="1" applyBorder="1" applyAlignment="1">
      <alignment/>
    </xf>
    <xf numFmtId="2" fontId="0" fillId="0" borderId="39" xfId="0" applyNumberFormat="1" applyBorder="1" applyAlignment="1">
      <alignment/>
    </xf>
    <xf numFmtId="0" fontId="17" fillId="0" borderId="23" xfId="0" applyFont="1" applyBorder="1" applyAlignment="1">
      <alignment/>
    </xf>
    <xf numFmtId="0" fontId="17" fillId="0" borderId="18" xfId="0" applyFont="1" applyBorder="1" applyAlignment="1">
      <alignment/>
    </xf>
    <xf numFmtId="0" fontId="17" fillId="25" borderId="18" xfId="0" applyFont="1" applyFill="1" applyBorder="1" applyAlignment="1">
      <alignment/>
    </xf>
    <xf numFmtId="0" fontId="17" fillId="0" borderId="19" xfId="0" applyFont="1" applyBorder="1" applyAlignment="1">
      <alignment/>
    </xf>
    <xf numFmtId="2" fontId="17" fillId="0" borderId="45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0" fontId="0" fillId="25" borderId="50" xfId="0" applyFont="1" applyFill="1" applyBorder="1" applyAlignment="1">
      <alignment/>
    </xf>
    <xf numFmtId="2" fontId="7" fillId="0" borderId="39" xfId="0" applyNumberFormat="1" applyFont="1" applyBorder="1" applyAlignment="1">
      <alignment/>
    </xf>
    <xf numFmtId="2" fontId="17" fillId="0" borderId="44" xfId="0" applyNumberFormat="1" applyFont="1" applyBorder="1" applyAlignment="1">
      <alignment/>
    </xf>
    <xf numFmtId="0" fontId="17" fillId="0" borderId="20" xfId="0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42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25" borderId="19" xfId="0" applyFill="1" applyBorder="1" applyAlignment="1">
      <alignment/>
    </xf>
    <xf numFmtId="0" fontId="0" fillId="25" borderId="53" xfId="0" applyFill="1" applyBorder="1" applyAlignment="1">
      <alignment/>
    </xf>
    <xf numFmtId="1" fontId="0" fillId="25" borderId="45" xfId="0" applyNumberFormat="1" applyFill="1" applyBorder="1" applyAlignment="1">
      <alignment/>
    </xf>
    <xf numFmtId="2" fontId="0" fillId="25" borderId="45" xfId="0" applyNumberFormat="1" applyFill="1" applyBorder="1" applyAlignment="1">
      <alignment/>
    </xf>
    <xf numFmtId="0" fontId="0" fillId="25" borderId="46" xfId="0" applyFill="1" applyBorder="1" applyAlignment="1">
      <alignment/>
    </xf>
    <xf numFmtId="2" fontId="17" fillId="0" borderId="39" xfId="0" applyNumberFormat="1" applyFont="1" applyBorder="1" applyAlignment="1">
      <alignment/>
    </xf>
    <xf numFmtId="187" fontId="0" fillId="0" borderId="0" xfId="0" applyNumberFormat="1" applyAlignment="1">
      <alignment/>
    </xf>
    <xf numFmtId="2" fontId="7" fillId="0" borderId="27" xfId="0" applyNumberFormat="1" applyFont="1" applyFill="1" applyBorder="1" applyAlignment="1">
      <alignment/>
    </xf>
    <xf numFmtId="2" fontId="0" fillId="0" borderId="40" xfId="0" applyNumberFormat="1" applyBorder="1" applyAlignment="1">
      <alignment/>
    </xf>
    <xf numFmtId="2" fontId="0" fillId="0" borderId="49" xfId="0" applyNumberFormat="1" applyBorder="1" applyAlignment="1">
      <alignment/>
    </xf>
    <xf numFmtId="1" fontId="8" fillId="25" borderId="45" xfId="0" applyNumberFormat="1" applyFont="1" applyFill="1" applyBorder="1" applyAlignment="1">
      <alignment/>
    </xf>
    <xf numFmtId="2" fontId="8" fillId="25" borderId="45" xfId="0" applyNumberFormat="1" applyFont="1" applyFill="1" applyBorder="1" applyAlignment="1">
      <alignment/>
    </xf>
    <xf numFmtId="1" fontId="0" fillId="25" borderId="46" xfId="0" applyNumberFormat="1" applyFill="1" applyBorder="1" applyAlignment="1">
      <alignment/>
    </xf>
    <xf numFmtId="2" fontId="17" fillId="0" borderId="53" xfId="0" applyNumberFormat="1" applyFont="1" applyBorder="1" applyAlignment="1">
      <alignment/>
    </xf>
    <xf numFmtId="1" fontId="0" fillId="25" borderId="53" xfId="0" applyNumberFormat="1" applyFill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0" fontId="0" fillId="25" borderId="44" xfId="0" applyFill="1" applyBorder="1" applyAlignment="1">
      <alignment/>
    </xf>
    <xf numFmtId="2" fontId="0" fillId="0" borderId="50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17" fillId="0" borderId="40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2" fontId="17" fillId="0" borderId="49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1" fontId="17" fillId="0" borderId="39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/>
    </xf>
    <xf numFmtId="0" fontId="0" fillId="25" borderId="24" xfId="0" applyFill="1" applyBorder="1" applyAlignment="1">
      <alignment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56" xfId="0" applyNumberForma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Border="1" applyAlignment="1">
      <alignment/>
    </xf>
    <xf numFmtId="2" fontId="17" fillId="0" borderId="57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25" borderId="45" xfId="0" applyFill="1" applyBorder="1" applyAlignment="1">
      <alignment/>
    </xf>
    <xf numFmtId="2" fontId="17" fillId="0" borderId="58" xfId="0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2" fontId="17" fillId="0" borderId="35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2" fontId="4" fillId="0" borderId="59" xfId="0" applyNumberFormat="1" applyFont="1" applyBorder="1" applyAlignment="1">
      <alignment/>
    </xf>
    <xf numFmtId="2" fontId="4" fillId="0" borderId="56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57" xfId="0" applyNumberFormat="1" applyFont="1" applyBorder="1" applyAlignment="1">
      <alignment/>
    </xf>
    <xf numFmtId="2" fontId="4" fillId="0" borderId="60" xfId="0" applyNumberFormat="1" applyFont="1" applyBorder="1" applyAlignment="1">
      <alignment/>
    </xf>
    <xf numFmtId="2" fontId="4" fillId="0" borderId="58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43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2" fontId="4" fillId="0" borderId="62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4" fillId="25" borderId="24" xfId="0" applyFont="1" applyFill="1" applyBorder="1" applyAlignment="1">
      <alignment/>
    </xf>
    <xf numFmtId="1" fontId="4" fillId="25" borderId="44" xfId="0" applyNumberFormat="1" applyFont="1" applyFill="1" applyBorder="1" applyAlignment="1">
      <alignment/>
    </xf>
    <xf numFmtId="1" fontId="4" fillId="25" borderId="45" xfId="0" applyNumberFormat="1" applyFont="1" applyFill="1" applyBorder="1" applyAlignment="1">
      <alignment/>
    </xf>
    <xf numFmtId="1" fontId="4" fillId="25" borderId="46" xfId="0" applyNumberFormat="1" applyFont="1" applyFill="1" applyBorder="1" applyAlignment="1">
      <alignment/>
    </xf>
    <xf numFmtId="2" fontId="4" fillId="25" borderId="29" xfId="0" applyNumberFormat="1" applyFont="1" applyFill="1" applyBorder="1" applyAlignment="1">
      <alignment/>
    </xf>
    <xf numFmtId="2" fontId="4" fillId="25" borderId="64" xfId="0" applyNumberFormat="1" applyFont="1" applyFill="1" applyBorder="1" applyAlignment="1">
      <alignment/>
    </xf>
    <xf numFmtId="2" fontId="4" fillId="25" borderId="24" xfId="0" applyNumberFormat="1" applyFont="1" applyFill="1" applyBorder="1" applyAlignment="1">
      <alignment/>
    </xf>
    <xf numFmtId="2" fontId="4" fillId="25" borderId="19" xfId="0" applyNumberFormat="1" applyFont="1" applyFill="1" applyBorder="1" applyAlignment="1">
      <alignment/>
    </xf>
    <xf numFmtId="1" fontId="4" fillId="25" borderId="19" xfId="0" applyNumberFormat="1" applyFont="1" applyFill="1" applyBorder="1" applyAlignment="1">
      <alignment/>
    </xf>
    <xf numFmtId="2" fontId="5" fillId="0" borderId="6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0" fillId="24" borderId="0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10" fillId="24" borderId="3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1" fillId="24" borderId="65" xfId="0" applyFont="1" applyFill="1" applyBorder="1" applyAlignment="1">
      <alignment horizontal="center"/>
    </xf>
    <xf numFmtId="0" fontId="11" fillId="24" borderId="66" xfId="0" applyFont="1" applyFill="1" applyBorder="1" applyAlignment="1">
      <alignment horizontal="center"/>
    </xf>
    <xf numFmtId="0" fontId="11" fillId="24" borderId="67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7" fillId="0" borderId="65" xfId="0" applyFont="1" applyFill="1" applyBorder="1" applyAlignment="1">
      <alignment horizontal="left" vertical="top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 wrapText="1"/>
    </xf>
    <xf numFmtId="0" fontId="7" fillId="20" borderId="63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24" borderId="65" xfId="0" applyFont="1" applyFill="1" applyBorder="1" applyAlignment="1">
      <alignment horizontal="center" wrapText="1"/>
    </xf>
    <xf numFmtId="0" fontId="6" fillId="24" borderId="66" xfId="0" applyFont="1" applyFill="1" applyBorder="1" applyAlignment="1">
      <alignment horizontal="center" wrapText="1"/>
    </xf>
    <xf numFmtId="0" fontId="6" fillId="24" borderId="67" xfId="0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10" fillId="2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24" borderId="24" xfId="0" applyFont="1" applyFill="1" applyBorder="1" applyAlignment="1">
      <alignment horizontal="center"/>
    </xf>
    <xf numFmtId="0" fontId="21" fillId="24" borderId="64" xfId="0" applyFont="1" applyFill="1" applyBorder="1" applyAlignment="1">
      <alignment horizontal="center"/>
    </xf>
    <xf numFmtId="0" fontId="21" fillId="24" borderId="29" xfId="0" applyFont="1" applyFill="1" applyBorder="1" applyAlignment="1">
      <alignment horizontal="center"/>
    </xf>
    <xf numFmtId="0" fontId="18" fillId="0" borderId="6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17" fontId="18" fillId="0" borderId="63" xfId="0" applyNumberFormat="1" applyFont="1" applyBorder="1" applyAlignment="1">
      <alignment horizontal="center" vertical="center" wrapText="1"/>
    </xf>
    <xf numFmtId="17" fontId="18" fillId="0" borderId="48" xfId="0" applyNumberFormat="1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24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  <xf numFmtId="0" fontId="5" fillId="24" borderId="3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6" fillId="24" borderId="3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32" xfId="0" applyFont="1" applyBorder="1" applyAlignment="1">
      <alignment/>
    </xf>
    <xf numFmtId="0" fontId="5" fillId="24" borderId="24" xfId="0" applyFont="1" applyFill="1" applyBorder="1" applyAlignment="1">
      <alignment horizontal="center" wrapText="1"/>
    </xf>
    <xf numFmtId="0" fontId="5" fillId="24" borderId="64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17" fontId="18" fillId="0" borderId="31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0" fontId="10" fillId="24" borderId="66" xfId="0" applyFont="1" applyFill="1" applyBorder="1" applyAlignment="1">
      <alignment horizontal="center"/>
    </xf>
    <xf numFmtId="0" fontId="10" fillId="24" borderId="67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wrapText="1"/>
    </xf>
    <xf numFmtId="0" fontId="5" fillId="24" borderId="3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right"/>
    </xf>
    <xf numFmtId="0" fontId="21" fillId="24" borderId="64" xfId="0" applyFont="1" applyFill="1" applyBorder="1" applyAlignment="1">
      <alignment horizontal="right"/>
    </xf>
    <xf numFmtId="0" fontId="21" fillId="24" borderId="29" xfId="0" applyFont="1" applyFill="1" applyBorder="1" applyAlignment="1">
      <alignment horizontal="right"/>
    </xf>
    <xf numFmtId="17" fontId="1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LR\CDMA-SLR\CDMA-SLR-2010-11\Consolidation-201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LR\CDMA-SLR\CDMA-SLR-2010-11\MISC-2010-11\Revenue\Revenue%20CDMA%20-%20APR,10%20to%20Mar,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LR\CDMA-SLR\CDMA-SLR-2010-11\CDMA-POST_PAID-2010-11\CDMA-SECTION-D\CDMA-SECTION-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laditation"/>
      <sheetName val="Connection"/>
      <sheetName val="Revenue"/>
      <sheetName val="Realisation of Os"/>
      <sheetName val="Old Rev Trgt"/>
      <sheetName val="Rev TGT "/>
    </sheetNames>
    <sheetDataSet>
      <sheetData sheetId="0">
        <row r="228">
          <cell r="BO228">
            <v>147.65</v>
          </cell>
        </row>
        <row r="229">
          <cell r="BO229">
            <v>104.42</v>
          </cell>
        </row>
        <row r="230">
          <cell r="BO230">
            <v>16.95</v>
          </cell>
        </row>
        <row r="231">
          <cell r="BO231">
            <v>92.04</v>
          </cell>
        </row>
        <row r="232">
          <cell r="BO232">
            <v>184.45</v>
          </cell>
        </row>
        <row r="233">
          <cell r="BO233">
            <v>78.03</v>
          </cell>
        </row>
        <row r="234">
          <cell r="BO234">
            <v>121.87</v>
          </cell>
        </row>
        <row r="235">
          <cell r="BO235">
            <v>40.11</v>
          </cell>
        </row>
        <row r="236">
          <cell r="BO236">
            <v>74.07</v>
          </cell>
        </row>
        <row r="238">
          <cell r="BO238">
            <v>50.05</v>
          </cell>
        </row>
        <row r="239">
          <cell r="BO239">
            <v>87.61</v>
          </cell>
        </row>
        <row r="240">
          <cell r="BO240">
            <v>21.72</v>
          </cell>
        </row>
        <row r="241">
          <cell r="BO241">
            <v>59.75</v>
          </cell>
        </row>
        <row r="243">
          <cell r="BO243">
            <v>43.29</v>
          </cell>
        </row>
        <row r="244">
          <cell r="BO244">
            <v>92.25</v>
          </cell>
        </row>
        <row r="245">
          <cell r="BO245">
            <v>159.18</v>
          </cell>
        </row>
        <row r="246">
          <cell r="BO246">
            <v>87.93</v>
          </cell>
        </row>
        <row r="247">
          <cell r="BO247">
            <v>47.81</v>
          </cell>
        </row>
        <row r="248">
          <cell r="BO248">
            <v>18.94</v>
          </cell>
        </row>
        <row r="249">
          <cell r="BO249">
            <v>30.27</v>
          </cell>
        </row>
        <row r="250">
          <cell r="BO250">
            <v>59.99</v>
          </cell>
        </row>
        <row r="252">
          <cell r="BO252">
            <v>66.35</v>
          </cell>
        </row>
        <row r="253">
          <cell r="BO253">
            <v>77.33</v>
          </cell>
        </row>
        <row r="254">
          <cell r="BO254">
            <v>82.89</v>
          </cell>
        </row>
        <row r="255">
          <cell r="BO255">
            <v>156.44</v>
          </cell>
        </row>
        <row r="256">
          <cell r="BO256">
            <v>53.8</v>
          </cell>
        </row>
        <row r="260">
          <cell r="C260">
            <v>7461</v>
          </cell>
          <cell r="R260">
            <v>1013799.6900000001</v>
          </cell>
          <cell r="W260">
            <v>11801714.279999997</v>
          </cell>
          <cell r="AC260">
            <v>169.55</v>
          </cell>
          <cell r="AE260">
            <v>1907</v>
          </cell>
          <cell r="AJ260">
            <v>0</v>
          </cell>
          <cell r="AK260">
            <v>148677.160406</v>
          </cell>
          <cell r="AM260">
            <v>11.21</v>
          </cell>
        </row>
        <row r="261">
          <cell r="C261">
            <v>98188</v>
          </cell>
          <cell r="R261">
            <v>9589085.769999996</v>
          </cell>
          <cell r="W261">
            <v>99542004.6</v>
          </cell>
          <cell r="AC261">
            <v>111.53</v>
          </cell>
          <cell r="AE261">
            <v>6925</v>
          </cell>
          <cell r="AJ261">
            <v>1539.65</v>
          </cell>
          <cell r="AK261">
            <v>53335.34200000001</v>
          </cell>
          <cell r="AM261">
            <v>0.72</v>
          </cell>
        </row>
        <row r="262">
          <cell r="C262">
            <v>278321</v>
          </cell>
          <cell r="R262">
            <v>2811898.36</v>
          </cell>
          <cell r="W262">
            <v>41309902.05</v>
          </cell>
          <cell r="AC262">
            <v>16.51</v>
          </cell>
          <cell r="AE262">
            <v>5820</v>
          </cell>
          <cell r="AJ262">
            <v>68.89</v>
          </cell>
          <cell r="AK262">
            <v>34352.38</v>
          </cell>
          <cell r="AM262">
            <v>0.62</v>
          </cell>
        </row>
        <row r="263">
          <cell r="C263">
            <v>107239</v>
          </cell>
          <cell r="R263">
            <v>3246431.38</v>
          </cell>
          <cell r="W263">
            <v>84454933.4</v>
          </cell>
          <cell r="AC263">
            <v>87.53</v>
          </cell>
          <cell r="AE263">
            <v>3400</v>
          </cell>
          <cell r="AJ263">
            <v>163637</v>
          </cell>
          <cell r="AK263">
            <v>310496.14249999996</v>
          </cell>
          <cell r="AM263">
            <v>10.44</v>
          </cell>
        </row>
        <row r="264">
          <cell r="C264">
            <v>33720</v>
          </cell>
          <cell r="R264">
            <v>7011240.07</v>
          </cell>
          <cell r="W264">
            <v>59126530.86000001</v>
          </cell>
          <cell r="AC264">
            <v>195.06</v>
          </cell>
          <cell r="AE264">
            <v>3141</v>
          </cell>
          <cell r="AJ264">
            <v>510398.32999999996</v>
          </cell>
          <cell r="AK264">
            <v>1849465.23</v>
          </cell>
          <cell r="AM264">
            <v>78.67</v>
          </cell>
        </row>
        <row r="265">
          <cell r="C265">
            <v>62801</v>
          </cell>
          <cell r="R265">
            <v>8869381.459999999</v>
          </cell>
          <cell r="W265">
            <v>50936125.419999994</v>
          </cell>
          <cell r="AC265">
            <v>91.77</v>
          </cell>
          <cell r="AE265">
            <v>11972</v>
          </cell>
          <cell r="AJ265">
            <v>831369</v>
          </cell>
          <cell r="AK265">
            <v>4740653.579484</v>
          </cell>
          <cell r="AM265">
            <v>43.54</v>
          </cell>
        </row>
        <row r="266">
          <cell r="C266">
            <v>60761</v>
          </cell>
          <cell r="R266">
            <v>6535187.140000001</v>
          </cell>
          <cell r="W266">
            <v>73571702.33</v>
          </cell>
          <cell r="AC266">
            <v>139.67</v>
          </cell>
          <cell r="AE266">
            <v>11274</v>
          </cell>
          <cell r="AJ266">
            <v>188833</v>
          </cell>
          <cell r="AK266">
            <v>1706927</v>
          </cell>
          <cell r="AM266">
            <v>15.88</v>
          </cell>
        </row>
        <row r="267">
          <cell r="C267">
            <v>106993</v>
          </cell>
          <cell r="R267">
            <v>5872390.350000001</v>
          </cell>
          <cell r="W267">
            <v>70315306.45</v>
          </cell>
          <cell r="AC267">
            <v>42.57</v>
          </cell>
          <cell r="AE267">
            <v>24250</v>
          </cell>
          <cell r="AJ267">
            <v>1155931.2473717043</v>
          </cell>
          <cell r="AK267">
            <v>6076483.212273128</v>
          </cell>
          <cell r="AM267">
            <v>27.44</v>
          </cell>
        </row>
        <row r="268">
          <cell r="C268">
            <v>66319</v>
          </cell>
          <cell r="R268">
            <v>6337833.48</v>
          </cell>
          <cell r="W268">
            <v>84835767.82000001</v>
          </cell>
          <cell r="AC268">
            <v>73.56</v>
          </cell>
          <cell r="AE268">
            <v>6523</v>
          </cell>
          <cell r="AJ268">
            <v>845868.914</v>
          </cell>
          <cell r="AK268">
            <v>4301502.311</v>
          </cell>
          <cell r="AM268">
            <v>89.02</v>
          </cell>
        </row>
        <row r="270">
          <cell r="C270">
            <v>85087</v>
          </cell>
          <cell r="R270">
            <v>6467605.88</v>
          </cell>
          <cell r="W270">
            <v>55588932.019999996</v>
          </cell>
          <cell r="AC270">
            <v>70.72</v>
          </cell>
          <cell r="AE270">
            <v>44278</v>
          </cell>
          <cell r="AJ270">
            <v>1473071.614</v>
          </cell>
          <cell r="AK270">
            <v>8963327.898</v>
          </cell>
          <cell r="AM270">
            <v>18.89</v>
          </cell>
        </row>
        <row r="271">
          <cell r="C271">
            <v>122477</v>
          </cell>
          <cell r="R271">
            <v>16487465.940000001</v>
          </cell>
          <cell r="W271">
            <v>174625082.9</v>
          </cell>
          <cell r="AC271">
            <v>155</v>
          </cell>
          <cell r="AE271">
            <v>132763</v>
          </cell>
          <cell r="AJ271">
            <v>851502.6</v>
          </cell>
          <cell r="AK271">
            <v>7998993.239999999</v>
          </cell>
          <cell r="AM271">
            <v>7.86</v>
          </cell>
        </row>
        <row r="272">
          <cell r="C272">
            <v>51295</v>
          </cell>
          <cell r="R272">
            <v>6095309.2200000025</v>
          </cell>
          <cell r="W272">
            <v>74194303.54</v>
          </cell>
          <cell r="AC272">
            <v>42.04</v>
          </cell>
          <cell r="AE272">
            <v>319015</v>
          </cell>
          <cell r="AJ272">
            <v>2573092.0335448775</v>
          </cell>
          <cell r="AK272">
            <v>19119698.895738892</v>
          </cell>
          <cell r="AM272">
            <v>7.64</v>
          </cell>
        </row>
        <row r="273">
          <cell r="C273">
            <v>112731</v>
          </cell>
          <cell r="R273">
            <v>23564877.11</v>
          </cell>
          <cell r="W273">
            <v>202066915.75</v>
          </cell>
          <cell r="AC273">
            <v>179.12</v>
          </cell>
          <cell r="AE273">
            <v>101828</v>
          </cell>
          <cell r="AJ273">
            <v>659446.5013599275</v>
          </cell>
          <cell r="AK273">
            <v>5727670.838531279</v>
          </cell>
          <cell r="AM273">
            <v>2.65</v>
          </cell>
        </row>
        <row r="275">
          <cell r="C275">
            <v>23431</v>
          </cell>
          <cell r="R275">
            <v>6738582.239999999</v>
          </cell>
          <cell r="W275">
            <v>30136321.149999995</v>
          </cell>
          <cell r="AC275">
            <v>55.3</v>
          </cell>
          <cell r="AE275">
            <v>3535</v>
          </cell>
          <cell r="AJ275">
            <v>192756.33035792384</v>
          </cell>
          <cell r="AK275">
            <v>438607.6928899456</v>
          </cell>
          <cell r="AM275">
            <v>15.66</v>
          </cell>
        </row>
        <row r="276">
          <cell r="C276">
            <v>56383</v>
          </cell>
          <cell r="R276">
            <v>270859.3100000001</v>
          </cell>
          <cell r="W276">
            <v>52533417.38999999</v>
          </cell>
          <cell r="AC276">
            <v>99.16</v>
          </cell>
          <cell r="AE276">
            <v>12845</v>
          </cell>
          <cell r="AJ276">
            <v>147166.89</v>
          </cell>
          <cell r="AK276">
            <v>435721.49</v>
          </cell>
          <cell r="AM276">
            <v>3.98</v>
          </cell>
        </row>
        <row r="277">
          <cell r="C277">
            <v>74439</v>
          </cell>
          <cell r="R277">
            <v>19204848.73999999</v>
          </cell>
          <cell r="W277">
            <v>111412185.68999998</v>
          </cell>
          <cell r="AC277">
            <v>177.29</v>
          </cell>
          <cell r="AE277">
            <v>4705</v>
          </cell>
          <cell r="AJ277">
            <v>9035</v>
          </cell>
          <cell r="AK277">
            <v>94800</v>
          </cell>
          <cell r="AM277">
            <v>3.13</v>
          </cell>
        </row>
        <row r="278">
          <cell r="C278">
            <v>52665</v>
          </cell>
          <cell r="R278">
            <v>14055.300000000047</v>
          </cell>
          <cell r="W278">
            <v>43519125.669999994</v>
          </cell>
          <cell r="AC278">
            <v>87.71</v>
          </cell>
          <cell r="AE278">
            <v>5440</v>
          </cell>
          <cell r="AJ278">
            <v>56559</v>
          </cell>
          <cell r="AK278">
            <v>428942.13513744075</v>
          </cell>
          <cell r="AM278">
            <v>6.95</v>
          </cell>
        </row>
        <row r="279">
          <cell r="C279">
            <v>114896</v>
          </cell>
          <cell r="R279">
            <v>-280394.37</v>
          </cell>
          <cell r="W279">
            <v>81328136.97999999</v>
          </cell>
          <cell r="AC279">
            <v>68.67</v>
          </cell>
          <cell r="AE279">
            <v>102837</v>
          </cell>
          <cell r="AJ279">
            <v>2398496.6586213997</v>
          </cell>
          <cell r="AK279">
            <v>21415938.7011268</v>
          </cell>
          <cell r="AM279">
            <v>18.78</v>
          </cell>
        </row>
        <row r="280">
          <cell r="C280">
            <v>363050</v>
          </cell>
          <cell r="R280">
            <v>46523.140000000014</v>
          </cell>
          <cell r="W280">
            <v>40076901.28</v>
          </cell>
          <cell r="AC280">
            <v>14.36</v>
          </cell>
          <cell r="AE280">
            <v>95189</v>
          </cell>
          <cell r="AJ280">
            <v>3426433.1978142858</v>
          </cell>
          <cell r="AK280">
            <v>28041906.635733332</v>
          </cell>
          <cell r="AM280">
            <v>25.81</v>
          </cell>
        </row>
        <row r="281">
          <cell r="C281">
            <v>74770</v>
          </cell>
          <cell r="R281">
            <v>6773592.48</v>
          </cell>
          <cell r="W281">
            <v>39893645.31</v>
          </cell>
          <cell r="AC281">
            <v>42.58</v>
          </cell>
          <cell r="AE281">
            <v>23221</v>
          </cell>
          <cell r="AJ281">
            <v>89690.55918999999</v>
          </cell>
          <cell r="AK281">
            <v>1897397.94305</v>
          </cell>
          <cell r="AM281">
            <v>6.03</v>
          </cell>
        </row>
        <row r="282">
          <cell r="C282">
            <v>43161</v>
          </cell>
          <cell r="R282">
            <v>7004389.32</v>
          </cell>
          <cell r="W282">
            <v>39196966.38</v>
          </cell>
          <cell r="AC282">
            <v>92.39</v>
          </cell>
          <cell r="AE282">
            <v>16817</v>
          </cell>
          <cell r="AJ282">
            <v>107695.22</v>
          </cell>
          <cell r="AK282">
            <v>1764068.6700000002</v>
          </cell>
          <cell r="AM282">
            <v>8.81</v>
          </cell>
        </row>
        <row r="284">
          <cell r="C284">
            <v>218533</v>
          </cell>
          <cell r="R284">
            <v>16995796.99</v>
          </cell>
          <cell r="W284">
            <v>158363545.15</v>
          </cell>
          <cell r="AC284">
            <v>68.62</v>
          </cell>
          <cell r="AE284">
            <v>10998</v>
          </cell>
          <cell r="AJ284">
            <v>6191.500000000001</v>
          </cell>
          <cell r="AK284">
            <v>153827.49</v>
          </cell>
          <cell r="AM284">
            <v>2.5</v>
          </cell>
        </row>
        <row r="285">
          <cell r="C285">
            <v>21242</v>
          </cell>
          <cell r="R285">
            <v>-256466.9899999993</v>
          </cell>
          <cell r="W285">
            <v>45891118.08</v>
          </cell>
          <cell r="AC285">
            <v>111.21</v>
          </cell>
          <cell r="AE285">
            <v>1749</v>
          </cell>
          <cell r="AJ285">
            <v>7465.095194922937</v>
          </cell>
          <cell r="AK285">
            <v>40248.413417951044</v>
          </cell>
          <cell r="AM285">
            <v>0.19</v>
          </cell>
        </row>
        <row r="286">
          <cell r="C286">
            <v>378602</v>
          </cell>
          <cell r="R286">
            <v>-67791.76000000536</v>
          </cell>
          <cell r="W286">
            <v>287408739.38</v>
          </cell>
          <cell r="AC286">
            <v>75.57</v>
          </cell>
          <cell r="AE286">
            <v>2931</v>
          </cell>
          <cell r="AJ286">
            <v>3287.39800543971</v>
          </cell>
          <cell r="AK286">
            <v>97361.39800543971</v>
          </cell>
          <cell r="AM286">
            <v>1.69</v>
          </cell>
        </row>
        <row r="287">
          <cell r="C287">
            <v>298944</v>
          </cell>
          <cell r="R287">
            <v>43444142.01000001</v>
          </cell>
          <cell r="W287">
            <v>547548924.1</v>
          </cell>
          <cell r="AC287">
            <v>162.64</v>
          </cell>
          <cell r="AE287">
            <v>41492</v>
          </cell>
          <cell r="AJ287">
            <v>336279</v>
          </cell>
          <cell r="AK287">
            <v>1002177</v>
          </cell>
          <cell r="AM287">
            <v>4.88</v>
          </cell>
        </row>
        <row r="288">
          <cell r="C288">
            <v>394755</v>
          </cell>
          <cell r="R288">
            <v>19256454.069999997</v>
          </cell>
          <cell r="W288">
            <v>201496484.56999996</v>
          </cell>
          <cell r="AC288">
            <v>56.87</v>
          </cell>
          <cell r="AE288">
            <v>31191</v>
          </cell>
          <cell r="AJ288">
            <v>53035.97099999999</v>
          </cell>
          <cell r="AK288">
            <v>522035.44999999995</v>
          </cell>
          <cell r="AM288">
            <v>1.86</v>
          </cell>
        </row>
        <row r="290">
          <cell r="AC290">
            <v>80.28</v>
          </cell>
          <cell r="AM290">
            <v>11.05</v>
          </cell>
          <cell r="BO290">
            <v>63.94</v>
          </cell>
        </row>
      </sheetData>
      <sheetData sheetId="2">
        <row r="78">
          <cell r="B78">
            <v>1490679.28</v>
          </cell>
          <cell r="C78">
            <v>1499455.78191</v>
          </cell>
          <cell r="D78">
            <v>1465057.4901440002</v>
          </cell>
          <cell r="F78">
            <v>1394464.3699999999</v>
          </cell>
          <cell r="G78">
            <v>1446409.5942679995</v>
          </cell>
          <cell r="H78">
            <v>1363208.4784519998</v>
          </cell>
          <cell r="J78">
            <v>1278860.5356319998</v>
          </cell>
          <cell r="K78">
            <v>998456.22</v>
          </cell>
        </row>
        <row r="79">
          <cell r="B79">
            <v>12580095.196</v>
          </cell>
          <cell r="C79">
            <v>11526131.591999998</v>
          </cell>
          <cell r="D79">
            <v>11718397.270999998</v>
          </cell>
          <cell r="F79">
            <v>11235443.684999999</v>
          </cell>
          <cell r="G79">
            <v>10170994.714999998</v>
          </cell>
          <cell r="H79">
            <v>11930644.763</v>
          </cell>
          <cell r="J79">
            <v>10374860.47</v>
          </cell>
          <cell r="K79">
            <v>10468146.829999998</v>
          </cell>
        </row>
        <row r="80">
          <cell r="B80">
            <v>5281483.989999999</v>
          </cell>
          <cell r="C80">
            <v>5068827.959999999</v>
          </cell>
          <cell r="D80">
            <v>5188475.93</v>
          </cell>
          <cell r="F80">
            <v>5085919.37</v>
          </cell>
          <cell r="G80">
            <v>5086768.71</v>
          </cell>
          <cell r="H80">
            <v>4797457.010000001</v>
          </cell>
          <cell r="J80">
            <v>4324812.04</v>
          </cell>
          <cell r="K80">
            <v>3698542.1700000004</v>
          </cell>
        </row>
        <row r="81">
          <cell r="B81">
            <v>8861018.790000001</v>
          </cell>
          <cell r="C81">
            <v>10493454.63</v>
          </cell>
          <cell r="D81">
            <v>8240167.44</v>
          </cell>
          <cell r="F81">
            <v>7677010.507499998</v>
          </cell>
          <cell r="G81">
            <v>6937356.59</v>
          </cell>
          <cell r="H81">
            <v>19634722.12</v>
          </cell>
          <cell r="J81">
            <v>16208548.329999998</v>
          </cell>
          <cell r="K81">
            <v>3303082.755</v>
          </cell>
        </row>
        <row r="82">
          <cell r="B82">
            <v>6158079.57</v>
          </cell>
          <cell r="C82">
            <v>6374726.75</v>
          </cell>
          <cell r="D82">
            <v>6154028.670000002</v>
          </cell>
          <cell r="F82">
            <v>6636294.830000001</v>
          </cell>
          <cell r="G82">
            <v>6773311.91</v>
          </cell>
          <cell r="H82">
            <v>7035297.209999999</v>
          </cell>
          <cell r="J82">
            <v>6898076.840000001</v>
          </cell>
          <cell r="K82">
            <v>7424541.909999999</v>
          </cell>
        </row>
        <row r="83">
          <cell r="B83">
            <v>6578282.569999999</v>
          </cell>
          <cell r="C83">
            <v>6520953.559999999</v>
          </cell>
          <cell r="D83">
            <v>6226190.989999999</v>
          </cell>
          <cell r="F83">
            <v>5325249.600000001</v>
          </cell>
          <cell r="G83">
            <v>6056874.909484</v>
          </cell>
          <cell r="H83">
            <v>5979797.32</v>
          </cell>
          <cell r="J83">
            <v>4652844.640000001</v>
          </cell>
          <cell r="K83">
            <v>4635834.949999999</v>
          </cell>
        </row>
        <row r="84">
          <cell r="B84">
            <v>8914593.319999998</v>
          </cell>
          <cell r="C84">
            <v>9510823.059999999</v>
          </cell>
          <cell r="D84">
            <v>9031262.530000001</v>
          </cell>
          <cell r="F84">
            <v>8525882.850000001</v>
          </cell>
          <cell r="G84">
            <v>8588801.11</v>
          </cell>
          <cell r="H84">
            <v>8655408.489999998</v>
          </cell>
          <cell r="J84">
            <v>7393898.6499999985</v>
          </cell>
          <cell r="K84">
            <v>7933939.18</v>
          </cell>
        </row>
        <row r="85">
          <cell r="B85">
            <v>9435688.64225465</v>
          </cell>
          <cell r="C85">
            <v>8969762.860769998</v>
          </cell>
          <cell r="D85">
            <v>8998624.41552465</v>
          </cell>
          <cell r="F85">
            <v>8247938.199258413</v>
          </cell>
          <cell r="G85">
            <v>8988222.472273711</v>
          </cell>
          <cell r="H85">
            <v>8826477.451159999</v>
          </cell>
          <cell r="J85">
            <v>7701276.392950002</v>
          </cell>
          <cell r="K85">
            <v>8195477.630710002</v>
          </cell>
        </row>
        <row r="86">
          <cell r="B86">
            <v>11992495.269</v>
          </cell>
          <cell r="C86">
            <v>11480653.315000001</v>
          </cell>
          <cell r="D86">
            <v>12352474.652999999</v>
          </cell>
          <cell r="F86">
            <v>12116638.610000003</v>
          </cell>
          <cell r="G86">
            <v>2566701.656000002</v>
          </cell>
          <cell r="H86">
            <v>11168988.487</v>
          </cell>
          <cell r="J86">
            <v>12001401.791</v>
          </cell>
          <cell r="K86">
            <v>8274213.956</v>
          </cell>
        </row>
        <row r="88">
          <cell r="B88">
            <v>9893317.965999998</v>
          </cell>
          <cell r="C88">
            <v>8590719.097000001</v>
          </cell>
          <cell r="D88">
            <v>6990499.546</v>
          </cell>
          <cell r="F88">
            <v>5185853.336</v>
          </cell>
          <cell r="G88">
            <v>5927379.497999998</v>
          </cell>
          <cell r="H88">
            <v>5908911.669</v>
          </cell>
          <cell r="J88">
            <v>5900523.5030000005</v>
          </cell>
          <cell r="K88">
            <v>8214377.808999998</v>
          </cell>
        </row>
        <row r="89">
          <cell r="B89">
            <v>23927298.359999996</v>
          </cell>
          <cell r="C89">
            <v>24357554.5</v>
          </cell>
          <cell r="D89">
            <v>22162712.94</v>
          </cell>
          <cell r="F89">
            <v>15377114.379999999</v>
          </cell>
          <cell r="G89">
            <v>16710729.240000002</v>
          </cell>
          <cell r="H89">
            <v>19307492.179999996</v>
          </cell>
          <cell r="J89">
            <v>21898290.760000005</v>
          </cell>
          <cell r="K89">
            <v>21543915.239999995</v>
          </cell>
        </row>
        <row r="90">
          <cell r="B90">
            <v>11745747.715883955</v>
          </cell>
          <cell r="C90">
            <v>10578355.6874796</v>
          </cell>
          <cell r="D90">
            <v>7973976.396727107</v>
          </cell>
          <cell r="F90">
            <v>6328626.305593835</v>
          </cell>
          <cell r="G90">
            <v>9993488.987234814</v>
          </cell>
          <cell r="H90">
            <v>7248326.9559202185</v>
          </cell>
          <cell r="J90">
            <v>8893931.486391662</v>
          </cell>
          <cell r="K90">
            <v>21883147.646962825</v>
          </cell>
        </row>
        <row r="91">
          <cell r="B91">
            <v>28624806.646400735</v>
          </cell>
          <cell r="C91">
            <v>29446407.95078876</v>
          </cell>
          <cell r="D91">
            <v>12768349.530163195</v>
          </cell>
          <cell r="F91">
            <v>21250138.638721664</v>
          </cell>
          <cell r="G91">
            <v>24288117.34852222</v>
          </cell>
          <cell r="H91">
            <v>22260441.558404345</v>
          </cell>
          <cell r="J91">
            <v>23624636.715457845</v>
          </cell>
          <cell r="K91">
            <v>21307364.588712595</v>
          </cell>
        </row>
        <row r="93">
          <cell r="B93">
            <v>8156716.76845</v>
          </cell>
          <cell r="C93">
            <v>-1353623.7920499998</v>
          </cell>
          <cell r="D93">
            <v>7023350.131290003</v>
          </cell>
          <cell r="F93">
            <v>-1556376.47831</v>
          </cell>
          <cell r="G93">
            <v>8138869.059079996</v>
          </cell>
          <cell r="H93">
            <v>-376557.73331999994</v>
          </cell>
          <cell r="J93">
            <v>5649217.204030002</v>
          </cell>
          <cell r="K93">
            <v>-2038004.8866379783</v>
          </cell>
        </row>
        <row r="94">
          <cell r="B94">
            <v>144416.34000000003</v>
          </cell>
          <cell r="C94">
            <v>13805011.12</v>
          </cell>
          <cell r="D94">
            <v>-51872.890000000014</v>
          </cell>
          <cell r="F94">
            <v>13573500.21</v>
          </cell>
          <cell r="G94">
            <v>138837.38999999996</v>
          </cell>
          <cell r="H94">
            <v>12777216.869999995</v>
          </cell>
          <cell r="J94">
            <v>197577.54000000004</v>
          </cell>
          <cell r="K94">
            <v>11966426.1</v>
          </cell>
        </row>
        <row r="95">
          <cell r="B95">
            <v>22360994.389999993</v>
          </cell>
          <cell r="C95">
            <v>1192950.15</v>
          </cell>
          <cell r="D95">
            <v>22092370.640000004</v>
          </cell>
          <cell r="F95">
            <v>1271900.4299999997</v>
          </cell>
          <cell r="G95">
            <v>22179252.240000002</v>
          </cell>
          <cell r="H95">
            <v>1251229.9700000002</v>
          </cell>
          <cell r="J95">
            <v>19802515.49</v>
          </cell>
          <cell r="K95">
            <v>2141888.6399999997</v>
          </cell>
        </row>
        <row r="96">
          <cell r="B96">
            <v>1909.9140000000061</v>
          </cell>
          <cell r="C96">
            <v>12173408.012999995</v>
          </cell>
          <cell r="D96">
            <v>13850.905999999986</v>
          </cell>
          <cell r="F96">
            <v>11775234.18</v>
          </cell>
          <cell r="G96">
            <v>-657832.807</v>
          </cell>
          <cell r="H96">
            <v>10701872.14</v>
          </cell>
          <cell r="J96">
            <v>214459.23113744077</v>
          </cell>
          <cell r="K96">
            <v>9654551.928000003</v>
          </cell>
        </row>
        <row r="97">
          <cell r="B97">
            <v>1640331.0869999998</v>
          </cell>
          <cell r="C97">
            <v>23915300.880000003</v>
          </cell>
          <cell r="D97">
            <v>1189575.2799999998</v>
          </cell>
          <cell r="F97">
            <v>23393831.648000002</v>
          </cell>
          <cell r="G97">
            <v>1154271.0999999996</v>
          </cell>
          <cell r="H97">
            <v>26964310.59011279</v>
          </cell>
          <cell r="J97">
            <v>1386821.4051452</v>
          </cell>
          <cell r="K97">
            <v>20981531.402247403</v>
          </cell>
        </row>
        <row r="98">
          <cell r="B98">
            <v>1561420.2411000002</v>
          </cell>
          <cell r="C98">
            <v>15168005.478719996</v>
          </cell>
          <cell r="D98">
            <v>2119757.05031</v>
          </cell>
          <cell r="F98">
            <v>15526474.840640003</v>
          </cell>
          <cell r="G98">
            <v>3417579.30325</v>
          </cell>
          <cell r="H98">
            <v>7772110.569771907</v>
          </cell>
          <cell r="J98">
            <v>8896737.63093143</v>
          </cell>
          <cell r="K98">
            <v>10183766.463195715</v>
          </cell>
        </row>
        <row r="99">
          <cell r="B99">
            <v>9497233.47451</v>
          </cell>
          <cell r="C99">
            <v>156783.47384000002</v>
          </cell>
          <cell r="D99">
            <v>8961103.92595</v>
          </cell>
          <cell r="F99">
            <v>-100830.48907000001</v>
          </cell>
          <cell r="G99">
            <v>8238719.078540004</v>
          </cell>
          <cell r="H99">
            <v>320294.43409</v>
          </cell>
          <cell r="J99">
            <v>7325565.665119999</v>
          </cell>
          <cell r="K99">
            <v>528890.6508800001</v>
          </cell>
        </row>
        <row r="100">
          <cell r="B100">
            <v>8792362.700000005</v>
          </cell>
          <cell r="C100">
            <v>-7526.459999999992</v>
          </cell>
          <cell r="D100">
            <v>8334793.990000003</v>
          </cell>
          <cell r="F100">
            <v>151559.93999999994</v>
          </cell>
          <cell r="G100">
            <v>8194648.940000001</v>
          </cell>
          <cell r="H100">
            <v>542621.3999999999</v>
          </cell>
          <cell r="J100">
            <v>7564402.340000001</v>
          </cell>
          <cell r="K100">
            <v>276087.66</v>
          </cell>
        </row>
        <row r="102">
          <cell r="B102">
            <v>18957789.61999999</v>
          </cell>
          <cell r="C102">
            <v>18569530</v>
          </cell>
          <cell r="D102">
            <v>3187092.569999999</v>
          </cell>
          <cell r="F102">
            <v>15105006.460000003</v>
          </cell>
          <cell r="G102">
            <v>14349686.650000006</v>
          </cell>
          <cell r="H102">
            <v>14769304.170000002</v>
          </cell>
          <cell r="J102">
            <v>34782099.27999999</v>
          </cell>
          <cell r="K102">
            <v>21794875.40000001</v>
          </cell>
        </row>
        <row r="103">
          <cell r="B103">
            <v>6860463.071024477</v>
          </cell>
          <cell r="C103">
            <v>6737550.03401632</v>
          </cell>
          <cell r="D103">
            <v>6575891.753263826</v>
          </cell>
          <cell r="F103">
            <v>6805083.411867633</v>
          </cell>
          <cell r="G103">
            <v>5201738.439129647</v>
          </cell>
          <cell r="H103">
            <v>5677921.08582049</v>
          </cell>
          <cell r="J103">
            <v>3377748.5045874887</v>
          </cell>
          <cell r="K103">
            <v>4943972.088513145</v>
          </cell>
        </row>
        <row r="104">
          <cell r="B104">
            <v>-3989.5699999999997</v>
          </cell>
          <cell r="C104">
            <v>71835901.68999998</v>
          </cell>
          <cell r="D104">
            <v>36639393.650000006</v>
          </cell>
          <cell r="F104">
            <v>33801941.08999999</v>
          </cell>
          <cell r="G104">
            <v>32246800.84999999</v>
          </cell>
          <cell r="H104">
            <v>30716957.36</v>
          </cell>
          <cell r="J104">
            <v>29234820.51</v>
          </cell>
          <cell r="K104">
            <v>53098779.559999995</v>
          </cell>
        </row>
        <row r="105">
          <cell r="B105">
            <v>71953272.11999999</v>
          </cell>
          <cell r="C105">
            <v>63304513.26999998</v>
          </cell>
          <cell r="D105">
            <v>64871000.66</v>
          </cell>
          <cell r="F105">
            <v>60392449.99999997</v>
          </cell>
          <cell r="G105">
            <v>69779233.83000001</v>
          </cell>
          <cell r="H105">
            <v>59766442.190000005</v>
          </cell>
          <cell r="J105">
            <v>57775276.64000001</v>
          </cell>
          <cell r="K105">
            <v>56928491.379999995</v>
          </cell>
        </row>
        <row r="106">
          <cell r="B106">
            <v>39759412.511999995</v>
          </cell>
          <cell r="C106">
            <v>26456861.67099999</v>
          </cell>
          <cell r="D106">
            <v>14070367.250999998</v>
          </cell>
          <cell r="F106">
            <v>20220398.65</v>
          </cell>
          <cell r="G106">
            <v>20782492.801</v>
          </cell>
          <cell r="H106">
            <v>21063235.274</v>
          </cell>
          <cell r="J106">
            <v>20119108.566</v>
          </cell>
          <cell r="K106">
            <v>20237153.254</v>
          </cell>
        </row>
        <row r="108">
          <cell r="B108">
            <v>335165919.98362374</v>
          </cell>
          <cell r="C108">
            <v>396372492.27347463</v>
          </cell>
          <cell r="D108">
            <v>294296892.7203728</v>
          </cell>
          <cell r="F108">
            <v>314746748.5752014</v>
          </cell>
          <cell r="G108">
            <v>306699453.6147824</v>
          </cell>
          <cell r="H108">
            <v>326064132.0134117</v>
          </cell>
          <cell r="J108">
            <v>327478312.1613831</v>
          </cell>
          <cell r="K108">
            <v>338579450.52658373</v>
          </cell>
        </row>
      </sheetData>
      <sheetData sheetId="4">
        <row r="5">
          <cell r="B5">
            <v>6.06940656</v>
          </cell>
        </row>
        <row r="6">
          <cell r="B6">
            <v>25.356312239999998</v>
          </cell>
        </row>
        <row r="7">
          <cell r="B7">
            <v>41.47907232</v>
          </cell>
        </row>
        <row r="8">
          <cell r="B8">
            <v>26.63635296</v>
          </cell>
        </row>
        <row r="9">
          <cell r="B9">
            <v>32.87834928</v>
          </cell>
        </row>
        <row r="10">
          <cell r="B10">
            <v>5.47972488</v>
          </cell>
        </row>
        <row r="11">
          <cell r="B11">
            <v>7.19124</v>
          </cell>
        </row>
        <row r="12">
          <cell r="B12">
            <v>24.06188904</v>
          </cell>
        </row>
        <row r="13">
          <cell r="B13">
            <v>19.545790320000002</v>
          </cell>
        </row>
        <row r="15">
          <cell r="B15">
            <v>18.4814868</v>
          </cell>
        </row>
        <row r="16">
          <cell r="B16">
            <v>36.20070216</v>
          </cell>
        </row>
        <row r="17">
          <cell r="B17">
            <v>108.91852104</v>
          </cell>
        </row>
        <row r="18">
          <cell r="B18">
            <v>74.54439384000001</v>
          </cell>
        </row>
        <row r="20">
          <cell r="B20">
            <v>20.55256392</v>
          </cell>
        </row>
        <row r="21">
          <cell r="B21">
            <v>18.13630728</v>
          </cell>
        </row>
        <row r="22">
          <cell r="B22">
            <v>19.53140784</v>
          </cell>
        </row>
        <row r="23">
          <cell r="B23">
            <v>18.1219248</v>
          </cell>
        </row>
        <row r="24">
          <cell r="B24">
            <v>55.73211</v>
          </cell>
        </row>
        <row r="25">
          <cell r="B25">
            <v>56.523146399999995</v>
          </cell>
        </row>
        <row r="26">
          <cell r="B26">
            <v>28.03145352</v>
          </cell>
        </row>
        <row r="27">
          <cell r="B27">
            <v>21.24292296</v>
          </cell>
        </row>
        <row r="29">
          <cell r="B29">
            <v>38.87584344</v>
          </cell>
        </row>
        <row r="30">
          <cell r="B30">
            <v>23.198940240000002</v>
          </cell>
        </row>
        <row r="31">
          <cell r="B31">
            <v>43.11867504</v>
          </cell>
        </row>
        <row r="32">
          <cell r="B32">
            <v>41.47907232</v>
          </cell>
        </row>
        <row r="33">
          <cell r="B33">
            <v>51.5611908</v>
          </cell>
        </row>
        <row r="35">
          <cell r="B35">
            <v>862.9487999999999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Check"/>
      <sheetName val="Revenue 2010-11 Total"/>
      <sheetName val="Revenue 2010-11"/>
      <sheetName val="Quarterly Revenue Details"/>
    </sheetNames>
    <sheetDataSet>
      <sheetData sheetId="1">
        <row r="3">
          <cell r="D3">
            <v>2033.17</v>
          </cell>
          <cell r="G3">
            <v>1785.54</v>
          </cell>
          <cell r="J3">
            <v>1794.3</v>
          </cell>
          <cell r="M3">
            <v>1603.29</v>
          </cell>
          <cell r="P3">
            <v>2193.44</v>
          </cell>
          <cell r="S3">
            <v>1821.3700000000001</v>
          </cell>
          <cell r="V3">
            <v>1733.58</v>
          </cell>
          <cell r="Y3">
            <v>1659.87</v>
          </cell>
          <cell r="Z3">
            <v>1561.54</v>
          </cell>
          <cell r="AA3">
            <v>52.1</v>
          </cell>
          <cell r="AB3">
            <v>1613.6399999999999</v>
          </cell>
        </row>
        <row r="4">
          <cell r="D4">
            <v>9690</v>
          </cell>
          <cell r="G4">
            <v>6435.23</v>
          </cell>
          <cell r="J4">
            <v>16067.81</v>
          </cell>
          <cell r="M4">
            <v>6373.7</v>
          </cell>
          <cell r="P4">
            <v>6945.71</v>
          </cell>
          <cell r="S4">
            <v>9482.17</v>
          </cell>
          <cell r="V4">
            <v>28.58</v>
          </cell>
          <cell r="Y4">
            <v>20.38</v>
          </cell>
          <cell r="Z4">
            <v>0</v>
          </cell>
          <cell r="AA4">
            <v>19.65</v>
          </cell>
          <cell r="AB4">
            <v>19.65</v>
          </cell>
        </row>
        <row r="5">
          <cell r="D5">
            <v>6573</v>
          </cell>
          <cell r="G5">
            <v>9221.07</v>
          </cell>
          <cell r="J5">
            <v>6426.99</v>
          </cell>
          <cell r="M5">
            <v>7861.01</v>
          </cell>
          <cell r="P5">
            <v>7135.66</v>
          </cell>
          <cell r="S5">
            <v>6031.64</v>
          </cell>
          <cell r="V5">
            <v>4.8</v>
          </cell>
          <cell r="Y5">
            <v>5.88</v>
          </cell>
          <cell r="Z5">
            <v>0</v>
          </cell>
          <cell r="AA5">
            <v>10.46</v>
          </cell>
          <cell r="AB5">
            <v>10.46</v>
          </cell>
        </row>
        <row r="6">
          <cell r="D6">
            <v>6858.06</v>
          </cell>
          <cell r="G6">
            <v>228.81</v>
          </cell>
          <cell r="J6">
            <v>0</v>
          </cell>
          <cell r="M6">
            <v>11.41</v>
          </cell>
          <cell r="P6">
            <v>2.31</v>
          </cell>
          <cell r="S6">
            <v>53255.26</v>
          </cell>
          <cell r="V6">
            <v>8936.11</v>
          </cell>
          <cell r="Y6">
            <v>8216.47</v>
          </cell>
          <cell r="Z6">
            <v>11759.09</v>
          </cell>
          <cell r="AA6">
            <v>0.31</v>
          </cell>
          <cell r="AB6">
            <v>11759.4</v>
          </cell>
        </row>
        <row r="7">
          <cell r="D7">
            <v>8032.46</v>
          </cell>
          <cell r="G7">
            <v>8073.24</v>
          </cell>
          <cell r="J7">
            <v>7232.23</v>
          </cell>
          <cell r="M7">
            <v>6881.93</v>
          </cell>
          <cell r="P7">
            <v>8733.22</v>
          </cell>
          <cell r="S7">
            <v>7432.150000000001</v>
          </cell>
          <cell r="V7">
            <v>8023.76</v>
          </cell>
          <cell r="Y7">
            <v>7975.43</v>
          </cell>
          <cell r="Z7">
            <v>7796.17</v>
          </cell>
          <cell r="AA7">
            <v>30.51</v>
          </cell>
          <cell r="AB7">
            <v>7826.68</v>
          </cell>
        </row>
        <row r="8">
          <cell r="D8">
            <v>5930.06</v>
          </cell>
          <cell r="G8">
            <v>5042.12</v>
          </cell>
          <cell r="J8">
            <v>6804.63</v>
          </cell>
          <cell r="M8">
            <v>5346.43</v>
          </cell>
          <cell r="P8">
            <v>423.7</v>
          </cell>
          <cell r="S8">
            <v>8130.21</v>
          </cell>
          <cell r="V8">
            <v>439.53</v>
          </cell>
          <cell r="Y8">
            <v>553.9</v>
          </cell>
          <cell r="Z8">
            <v>0</v>
          </cell>
          <cell r="AA8">
            <v>425.96</v>
          </cell>
          <cell r="AB8">
            <v>425.96</v>
          </cell>
        </row>
        <row r="9">
          <cell r="D9">
            <v>6301</v>
          </cell>
          <cell r="G9">
            <v>696.62</v>
          </cell>
          <cell r="J9">
            <v>916</v>
          </cell>
          <cell r="M9">
            <v>497.18</v>
          </cell>
          <cell r="P9">
            <v>486.03</v>
          </cell>
          <cell r="S9">
            <v>18481.51</v>
          </cell>
          <cell r="V9">
            <v>0</v>
          </cell>
          <cell r="Y9">
            <v>19591.24</v>
          </cell>
          <cell r="Z9">
            <v>7922.58</v>
          </cell>
          <cell r="AA9">
            <v>387.94</v>
          </cell>
          <cell r="AB9">
            <v>8310.52</v>
          </cell>
        </row>
        <row r="10">
          <cell r="D10">
            <v>7736.85</v>
          </cell>
          <cell r="G10">
            <v>7584.48</v>
          </cell>
          <cell r="J10">
            <v>8761.49</v>
          </cell>
          <cell r="M10">
            <v>5768.44</v>
          </cell>
          <cell r="P10">
            <v>14969.859999999999</v>
          </cell>
          <cell r="S10">
            <v>12766.519999999999</v>
          </cell>
          <cell r="V10">
            <v>10548.41</v>
          </cell>
          <cell r="Y10">
            <v>11292.42</v>
          </cell>
          <cell r="Z10">
            <v>8081.21</v>
          </cell>
          <cell r="AA10">
            <v>551.18</v>
          </cell>
          <cell r="AB10">
            <v>8632.39</v>
          </cell>
        </row>
        <row r="11">
          <cell r="D11">
            <v>13032.27</v>
          </cell>
          <cell r="G11">
            <v>11959.74</v>
          </cell>
          <cell r="J11">
            <v>11850.269999999999</v>
          </cell>
          <cell r="M11">
            <v>11545.83</v>
          </cell>
          <cell r="P11">
            <v>12199.13</v>
          </cell>
          <cell r="S11">
            <v>12113.800000000001</v>
          </cell>
          <cell r="V11">
            <v>12166.82</v>
          </cell>
          <cell r="Y11">
            <v>11335.890000000001</v>
          </cell>
          <cell r="Z11">
            <v>11159.41</v>
          </cell>
          <cell r="AA11">
            <v>21.95</v>
          </cell>
          <cell r="AB11">
            <v>11181.36</v>
          </cell>
        </row>
        <row r="13">
          <cell r="D13">
            <v>5229.83</v>
          </cell>
          <cell r="G13">
            <v>9283</v>
          </cell>
          <cell r="J13">
            <v>3651.67</v>
          </cell>
          <cell r="M13">
            <v>7392.01</v>
          </cell>
          <cell r="P13">
            <v>9779.64</v>
          </cell>
          <cell r="S13">
            <v>10589.64</v>
          </cell>
          <cell r="V13">
            <v>10405.67</v>
          </cell>
          <cell r="Y13">
            <v>10857.47</v>
          </cell>
          <cell r="Z13">
            <v>8399.4</v>
          </cell>
          <cell r="AA13">
            <v>1790.22</v>
          </cell>
          <cell r="AB13">
            <v>10189.619999999999</v>
          </cell>
        </row>
        <row r="14">
          <cell r="D14">
            <v>22155</v>
          </cell>
          <cell r="G14">
            <v>19526</v>
          </cell>
          <cell r="J14">
            <v>22640.79</v>
          </cell>
          <cell r="M14">
            <v>324.84</v>
          </cell>
          <cell r="P14">
            <v>240.87</v>
          </cell>
          <cell r="S14">
            <v>239.63</v>
          </cell>
          <cell r="V14">
            <v>255.01999999999998</v>
          </cell>
          <cell r="Y14">
            <v>210.47</v>
          </cell>
          <cell r="Z14">
            <v>25141</v>
          </cell>
          <cell r="AA14">
            <v>190.85</v>
          </cell>
          <cell r="AB14">
            <v>25331.85</v>
          </cell>
        </row>
        <row r="15">
          <cell r="D15">
            <v>46686.51999999999</v>
          </cell>
          <cell r="G15">
            <v>7354.740000000001</v>
          </cell>
          <cell r="J15">
            <v>47857.03999999999</v>
          </cell>
          <cell r="M15">
            <v>25347.82</v>
          </cell>
          <cell r="P15">
            <v>22952.32</v>
          </cell>
          <cell r="S15">
            <v>23162.789999999997</v>
          </cell>
          <cell r="V15">
            <v>19490.38</v>
          </cell>
          <cell r="Y15">
            <v>18975.510000000002</v>
          </cell>
          <cell r="Z15">
            <v>15542.65</v>
          </cell>
          <cell r="AA15">
            <v>1191.37</v>
          </cell>
          <cell r="AB15">
            <v>16734.02</v>
          </cell>
        </row>
        <row r="16">
          <cell r="D16">
            <v>1273.92</v>
          </cell>
          <cell r="G16">
            <v>67927.48</v>
          </cell>
          <cell r="J16">
            <v>1779.95</v>
          </cell>
          <cell r="M16">
            <v>78069.24</v>
          </cell>
          <cell r="P16">
            <v>36527.25</v>
          </cell>
          <cell r="S16">
            <v>35544.92</v>
          </cell>
          <cell r="V16">
            <v>23949.36</v>
          </cell>
          <cell r="Y16">
            <v>37372.829999999994</v>
          </cell>
          <cell r="Z16">
            <v>27031.21</v>
          </cell>
          <cell r="AA16">
            <v>1045.84</v>
          </cell>
          <cell r="AB16">
            <v>28077.05</v>
          </cell>
        </row>
        <row r="18">
          <cell r="D18">
            <v>12220.42</v>
          </cell>
          <cell r="G18">
            <v>-71.31</v>
          </cell>
          <cell r="J18">
            <v>21395.609999999997</v>
          </cell>
          <cell r="M18">
            <v>1133.4199999999998</v>
          </cell>
          <cell r="P18">
            <v>13785.5</v>
          </cell>
          <cell r="S18">
            <v>-94.5</v>
          </cell>
          <cell r="V18">
            <v>11334.390000000001</v>
          </cell>
          <cell r="Y18">
            <v>-34.47</v>
          </cell>
          <cell r="Z18">
            <v>10114.33</v>
          </cell>
          <cell r="AA18">
            <v>11.82</v>
          </cell>
          <cell r="AB18">
            <v>10126.15</v>
          </cell>
        </row>
        <row r="19">
          <cell r="D19">
            <v>205.69</v>
          </cell>
          <cell r="G19">
            <v>17564.46</v>
          </cell>
          <cell r="J19">
            <v>-86.83000000000001</v>
          </cell>
          <cell r="M19">
            <v>18034.44</v>
          </cell>
          <cell r="P19">
            <v>241</v>
          </cell>
          <cell r="S19">
            <v>17772.36</v>
          </cell>
          <cell r="V19">
            <v>157.45000000000002</v>
          </cell>
          <cell r="Y19">
            <v>15198.449999999999</v>
          </cell>
          <cell r="Z19">
            <v>148.26</v>
          </cell>
          <cell r="AA19">
            <v>28.29</v>
          </cell>
          <cell r="AB19">
            <v>176.54999999999998</v>
          </cell>
        </row>
        <row r="20">
          <cell r="D20">
            <v>29419.13</v>
          </cell>
          <cell r="G20">
            <v>1475.72</v>
          </cell>
          <cell r="J20">
            <v>40498.48</v>
          </cell>
          <cell r="M20">
            <v>1554.27</v>
          </cell>
          <cell r="P20">
            <v>27173.25</v>
          </cell>
          <cell r="S20">
            <v>1319.59</v>
          </cell>
          <cell r="V20">
            <v>25622.87</v>
          </cell>
          <cell r="Y20">
            <v>1258.52</v>
          </cell>
          <cell r="Z20">
            <v>23783.94</v>
          </cell>
          <cell r="AA20">
            <v>0</v>
          </cell>
          <cell r="AB20">
            <v>23783.94</v>
          </cell>
        </row>
        <row r="21">
          <cell r="D21">
            <v>248.94</v>
          </cell>
          <cell r="G21">
            <v>16078.91</v>
          </cell>
          <cell r="J21">
            <v>198.69</v>
          </cell>
          <cell r="M21">
            <v>15569.210000000001</v>
          </cell>
          <cell r="P21">
            <v>11.610000000000007</v>
          </cell>
          <cell r="S21">
            <v>14856.41</v>
          </cell>
          <cell r="V21">
            <v>15.370000000000005</v>
          </cell>
          <cell r="Y21">
            <v>14368.49</v>
          </cell>
          <cell r="Z21">
            <v>-86.87</v>
          </cell>
          <cell r="AA21">
            <v>25.59</v>
          </cell>
          <cell r="AB21">
            <v>-61.28</v>
          </cell>
        </row>
        <row r="22">
          <cell r="D22">
            <v>1558.61</v>
          </cell>
          <cell r="G22">
            <v>34969.75</v>
          </cell>
          <cell r="J22">
            <v>2166.81</v>
          </cell>
          <cell r="M22">
            <v>31142.02</v>
          </cell>
          <cell r="P22">
            <v>-350.2500000000001</v>
          </cell>
          <cell r="S22">
            <v>26773.44</v>
          </cell>
          <cell r="V22">
            <v>194.47000000000003</v>
          </cell>
          <cell r="Y22">
            <v>25477.45</v>
          </cell>
          <cell r="Z22">
            <v>-1766.45</v>
          </cell>
          <cell r="AA22">
            <v>1276.87</v>
          </cell>
          <cell r="AB22">
            <v>-489.58000000000015</v>
          </cell>
        </row>
        <row r="23">
          <cell r="D23">
            <v>2186.86</v>
          </cell>
          <cell r="G23">
            <v>30787.14</v>
          </cell>
          <cell r="J23">
            <v>2626.8199999999997</v>
          </cell>
          <cell r="M23">
            <v>22397.77</v>
          </cell>
          <cell r="P23">
            <v>1365.53</v>
          </cell>
          <cell r="S23">
            <v>17298.36</v>
          </cell>
          <cell r="V23">
            <v>1929.58</v>
          </cell>
          <cell r="Y23">
            <v>17107.18</v>
          </cell>
          <cell r="Z23">
            <v>1003.6</v>
          </cell>
          <cell r="AA23">
            <v>969.82</v>
          </cell>
          <cell r="AB23">
            <v>1973.42</v>
          </cell>
        </row>
        <row r="24">
          <cell r="D24">
            <v>27145.63</v>
          </cell>
          <cell r="G24">
            <v>98.06</v>
          </cell>
          <cell r="J24">
            <v>20306.96</v>
          </cell>
          <cell r="M24">
            <v>907.25</v>
          </cell>
          <cell r="P24">
            <v>16363.85</v>
          </cell>
          <cell r="S24">
            <v>3031.6800000000003</v>
          </cell>
          <cell r="V24">
            <v>16978.14</v>
          </cell>
          <cell r="Y24">
            <v>292.42</v>
          </cell>
          <cell r="Z24">
            <v>10115.81</v>
          </cell>
          <cell r="AA24">
            <v>197.72</v>
          </cell>
          <cell r="AB24">
            <v>10313.529999999999</v>
          </cell>
        </row>
        <row r="25">
          <cell r="D25">
            <v>18831.44</v>
          </cell>
          <cell r="G25">
            <v>404.15</v>
          </cell>
          <cell r="J25">
            <v>16184.15</v>
          </cell>
          <cell r="M25">
            <v>718.05</v>
          </cell>
          <cell r="P25">
            <v>12552.2</v>
          </cell>
          <cell r="S25">
            <v>49.620000000000005</v>
          </cell>
          <cell r="V25">
            <v>11360.82</v>
          </cell>
          <cell r="Y25">
            <v>121.28</v>
          </cell>
          <cell r="Z25">
            <v>9765.99</v>
          </cell>
          <cell r="AA25">
            <v>173.74</v>
          </cell>
          <cell r="AB25">
            <v>9939.73</v>
          </cell>
        </row>
        <row r="27">
          <cell r="D27">
            <v>26071</v>
          </cell>
          <cell r="G27">
            <v>20217</v>
          </cell>
          <cell r="J27">
            <v>26145</v>
          </cell>
          <cell r="M27">
            <v>21640.02</v>
          </cell>
          <cell r="P27">
            <v>24347.12</v>
          </cell>
          <cell r="S27">
            <v>43.37</v>
          </cell>
          <cell r="V27">
            <v>33661.86</v>
          </cell>
          <cell r="Y27">
            <v>23659.95</v>
          </cell>
          <cell r="Z27">
            <v>22218.29</v>
          </cell>
          <cell r="AA27">
            <v>84.9</v>
          </cell>
          <cell r="AB27">
            <v>22303.190000000002</v>
          </cell>
        </row>
        <row r="28">
          <cell r="D28">
            <v>6762.83</v>
          </cell>
          <cell r="G28">
            <v>11778.42</v>
          </cell>
          <cell r="J28">
            <v>8533.66</v>
          </cell>
          <cell r="M28">
            <v>9877.31</v>
          </cell>
          <cell r="P28">
            <v>9043.18</v>
          </cell>
          <cell r="S28">
            <v>9352.9</v>
          </cell>
          <cell r="V28">
            <v>9101.51</v>
          </cell>
          <cell r="Y28">
            <v>9050.37</v>
          </cell>
          <cell r="Z28">
            <v>9024.62</v>
          </cell>
          <cell r="AA28">
            <v>2.61</v>
          </cell>
          <cell r="AB28">
            <v>9027.230000000001</v>
          </cell>
        </row>
        <row r="29">
          <cell r="D29">
            <v>35182</v>
          </cell>
          <cell r="G29">
            <v>40388.86</v>
          </cell>
          <cell r="J29">
            <v>40741.8</v>
          </cell>
          <cell r="M29">
            <v>37922.94</v>
          </cell>
          <cell r="P29">
            <v>31.7</v>
          </cell>
          <cell r="S29">
            <v>34321.32</v>
          </cell>
          <cell r="V29">
            <v>31397.47</v>
          </cell>
          <cell r="Y29">
            <v>25699.46</v>
          </cell>
          <cell r="Z29">
            <v>35488</v>
          </cell>
          <cell r="AA29">
            <v>21.09</v>
          </cell>
          <cell r="AB29">
            <v>35509.09</v>
          </cell>
        </row>
        <row r="30">
          <cell r="D30">
            <v>85902</v>
          </cell>
          <cell r="G30">
            <v>94670</v>
          </cell>
          <cell r="J30">
            <v>-207.59</v>
          </cell>
          <cell r="M30">
            <v>170087.82</v>
          </cell>
          <cell r="P30">
            <v>99676.57</v>
          </cell>
          <cell r="S30">
            <v>92929.38</v>
          </cell>
          <cell r="V30">
            <v>85843.09999999999</v>
          </cell>
          <cell r="Y30">
            <v>84004.86</v>
          </cell>
          <cell r="Z30">
            <v>84369.4</v>
          </cell>
          <cell r="AA30">
            <v>28.28</v>
          </cell>
          <cell r="AB30">
            <v>84397.68</v>
          </cell>
        </row>
        <row r="31">
          <cell r="D31">
            <v>46736.96</v>
          </cell>
          <cell r="G31">
            <v>7534.58</v>
          </cell>
          <cell r="J31">
            <v>42138.93</v>
          </cell>
          <cell r="M31">
            <v>76543.13</v>
          </cell>
          <cell r="P31">
            <v>43882.79</v>
          </cell>
          <cell r="S31">
            <v>39906.75</v>
          </cell>
          <cell r="V31">
            <v>37688.09</v>
          </cell>
          <cell r="Y31">
            <v>38505.049999999996</v>
          </cell>
          <cell r="Z31">
            <v>35491.48</v>
          </cell>
          <cell r="AA31">
            <v>205.23</v>
          </cell>
          <cell r="AB31">
            <v>35696.71000000001</v>
          </cell>
        </row>
        <row r="32">
          <cell r="D32">
            <v>434003.65</v>
          </cell>
          <cell r="G32">
            <v>431013.80999999994</v>
          </cell>
          <cell r="J32">
            <v>356425.6599999999</v>
          </cell>
          <cell r="M32">
            <v>564550.78</v>
          </cell>
          <cell r="P32">
            <v>370713.19</v>
          </cell>
          <cell r="S32">
            <v>456612.29000000004</v>
          </cell>
          <cell r="V32">
            <v>361267.14</v>
          </cell>
          <cell r="Y32">
            <v>382776.76999999996</v>
          </cell>
          <cell r="Z32">
            <v>364064.6599999999</v>
          </cell>
          <cell r="AA32">
            <v>8744.3</v>
          </cell>
          <cell r="AB32">
            <v>372808.96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04-Year-wise"/>
      <sheetName val="201004-Category-wise"/>
      <sheetName val="201005-Year-wise"/>
      <sheetName val="201005-Category-wise"/>
      <sheetName val="201006-Year-wise"/>
      <sheetName val="201006-Category-wise"/>
      <sheetName val="201007-Year-wise"/>
      <sheetName val="201007-Category-wise"/>
      <sheetName val="201008-Year-wise"/>
      <sheetName val="201009-Year-wise"/>
      <sheetName val="201010-Year-wise"/>
      <sheetName val="201010-Category-wise"/>
      <sheetName val="201011-Year-wise"/>
      <sheetName val="201011-Category-wise"/>
      <sheetName val="201012-Year-wise"/>
      <sheetName val="201012-Category-wise"/>
      <sheetName val="201101-Year-wise"/>
      <sheetName val="201101-Category-wise"/>
      <sheetName val="201102-Year-wise"/>
      <sheetName val="201102-Category-wise"/>
      <sheetName val="201103-Year-wise"/>
      <sheetName val="201103-Category-wise"/>
      <sheetName val="201104-Year-wise"/>
      <sheetName val="201104-Category-wise"/>
      <sheetName val="201105-Year-wise"/>
      <sheetName val="201105-Category-wise"/>
      <sheetName val="201106-Year-wise"/>
      <sheetName val="201106-Category-wise"/>
      <sheetName val="201107-Year-wise"/>
      <sheetName val="201107-Category-wise"/>
      <sheetName val="201108-Year-wise"/>
      <sheetName val="201108-Category-wise"/>
      <sheetName val="201109-Year-wise"/>
      <sheetName val="201109-Category-wise"/>
      <sheetName val="201110-Year-wise"/>
      <sheetName val="201110-Category-wise"/>
      <sheetName val="201111-Year-wise"/>
      <sheetName val="201111-Category-wise"/>
      <sheetName val="201112-Year-wise"/>
      <sheetName val="201112-Category-wise"/>
      <sheetName val="Sheet1"/>
      <sheetName val="Sheet2"/>
    </sheetNames>
    <sheetDataSet>
      <sheetData sheetId="38">
        <row r="3">
          <cell r="U3">
            <v>0</v>
          </cell>
          <cell r="V3">
            <v>138765.32</v>
          </cell>
          <cell r="W3">
            <v>268333</v>
          </cell>
          <cell r="X3">
            <v>687833.24</v>
          </cell>
          <cell r="Y3">
            <v>2718381.54</v>
          </cell>
          <cell r="Z3">
            <v>1674995.69</v>
          </cell>
          <cell r="AA3">
            <v>1291661.1099999999</v>
          </cell>
          <cell r="AB3">
            <v>3070980.63</v>
          </cell>
          <cell r="AC3">
            <v>4796669.47</v>
          </cell>
          <cell r="AD3">
            <v>7046800.74</v>
          </cell>
          <cell r="AE3">
            <v>1922850.25</v>
          </cell>
          <cell r="AF3">
            <v>666325.53</v>
          </cell>
          <cell r="AG3">
            <v>689066.02</v>
          </cell>
          <cell r="AH3">
            <v>690393.92</v>
          </cell>
          <cell r="AI3">
            <v>620037.0700000001</v>
          </cell>
          <cell r="AJ3">
            <v>481334.55</v>
          </cell>
          <cell r="AK3">
            <v>691159.7</v>
          </cell>
          <cell r="AR3">
            <v>55.52</v>
          </cell>
          <cell r="AS3">
            <v>51.75</v>
          </cell>
          <cell r="AT3">
            <v>53.77</v>
          </cell>
        </row>
        <row r="4">
          <cell r="U4">
            <v>0</v>
          </cell>
          <cell r="V4">
            <v>1176477.11</v>
          </cell>
          <cell r="W4">
            <v>2136862.28</v>
          </cell>
          <cell r="X4">
            <v>4544734.61</v>
          </cell>
          <cell r="Y4">
            <v>12345974.17</v>
          </cell>
          <cell r="Z4">
            <v>41329739.38</v>
          </cell>
          <cell r="AA4">
            <v>48767883.39</v>
          </cell>
          <cell r="AB4">
            <v>41578366.65</v>
          </cell>
          <cell r="AC4">
            <v>28095727.78</v>
          </cell>
          <cell r="AD4">
            <v>40782576.8</v>
          </cell>
          <cell r="AE4">
            <v>14604762.32</v>
          </cell>
          <cell r="AF4">
            <v>4891449.37</v>
          </cell>
          <cell r="AG4">
            <v>5094045.49</v>
          </cell>
          <cell r="AH4">
            <v>5288434.16</v>
          </cell>
          <cell r="AI4">
            <v>4737888.63</v>
          </cell>
          <cell r="AJ4">
            <v>5112151.03</v>
          </cell>
          <cell r="AK4">
            <v>5938420.82</v>
          </cell>
          <cell r="AR4">
            <v>53.77</v>
          </cell>
          <cell r="AS4">
            <v>55.37</v>
          </cell>
          <cell r="AT4">
            <v>59.28</v>
          </cell>
        </row>
        <row r="5">
          <cell r="U5">
            <v>0</v>
          </cell>
          <cell r="V5">
            <v>1983701.48</v>
          </cell>
          <cell r="W5">
            <v>2366802.47</v>
          </cell>
          <cell r="X5">
            <v>2024838.77</v>
          </cell>
          <cell r="Y5">
            <v>2049444.27</v>
          </cell>
          <cell r="Z5">
            <v>4480618.12</v>
          </cell>
          <cell r="AA5">
            <v>39954997.85</v>
          </cell>
          <cell r="AB5">
            <v>54936164.69</v>
          </cell>
          <cell r="AC5">
            <v>50312749.03</v>
          </cell>
          <cell r="AD5">
            <v>45615057.69</v>
          </cell>
          <cell r="AE5">
            <v>10442032.42</v>
          </cell>
          <cell r="AF5">
            <v>3516091.45</v>
          </cell>
          <cell r="AG5">
            <v>3569414.37</v>
          </cell>
          <cell r="AH5">
            <v>3580576.8</v>
          </cell>
          <cell r="AI5">
            <v>3133851.38</v>
          </cell>
          <cell r="AJ5">
            <v>2505519.86</v>
          </cell>
          <cell r="AK5">
            <v>2150310.78</v>
          </cell>
          <cell r="AR5">
            <v>33.730000000000004</v>
          </cell>
          <cell r="AS5">
            <v>29.92</v>
          </cell>
          <cell r="AT5">
            <v>33.06</v>
          </cell>
        </row>
        <row r="6">
          <cell r="U6">
            <v>0</v>
          </cell>
          <cell r="V6">
            <v>4743256.3100000005</v>
          </cell>
          <cell r="W6">
            <v>8414906.37</v>
          </cell>
          <cell r="X6">
            <v>7500260.08</v>
          </cell>
          <cell r="Y6">
            <v>11284972.12</v>
          </cell>
          <cell r="Z6">
            <v>11854258.11</v>
          </cell>
          <cell r="AA6">
            <v>39441949.82</v>
          </cell>
          <cell r="AB6">
            <v>50508577.63</v>
          </cell>
          <cell r="AC6">
            <v>67665729.97</v>
          </cell>
          <cell r="AD6">
            <v>76482023.49</v>
          </cell>
          <cell r="AE6">
            <v>18718511.26</v>
          </cell>
          <cell r="AF6">
            <v>5814358.82</v>
          </cell>
          <cell r="AG6">
            <v>5728570.85</v>
          </cell>
          <cell r="AH6">
            <v>17812802.58</v>
          </cell>
          <cell r="AI6">
            <v>14841169.67</v>
          </cell>
          <cell r="AJ6">
            <v>2340431.31</v>
          </cell>
          <cell r="AK6">
            <v>2563290.8</v>
          </cell>
          <cell r="AR6">
            <v>33.14</v>
          </cell>
          <cell r="AS6">
            <v>9.75</v>
          </cell>
          <cell r="AT6">
            <v>25.819999999999993</v>
          </cell>
        </row>
        <row r="7">
          <cell r="U7">
            <v>0</v>
          </cell>
          <cell r="V7">
            <v>3156730.33</v>
          </cell>
          <cell r="W7">
            <v>1715378.63</v>
          </cell>
          <cell r="X7">
            <v>3548873.36</v>
          </cell>
          <cell r="Y7">
            <v>7541831.7</v>
          </cell>
          <cell r="Z7">
            <v>8153310.2</v>
          </cell>
          <cell r="AA7">
            <v>15614940.44</v>
          </cell>
          <cell r="AB7">
            <v>18716140.35</v>
          </cell>
          <cell r="AC7">
            <v>31633406.64</v>
          </cell>
          <cell r="AD7">
            <v>31192836.93</v>
          </cell>
          <cell r="AE7">
            <v>4884299.14</v>
          </cell>
          <cell r="AF7">
            <v>2060467.42</v>
          </cell>
          <cell r="AG7">
            <v>2038527.37</v>
          </cell>
          <cell r="AH7">
            <v>2261719.02</v>
          </cell>
          <cell r="AI7">
            <v>2099495.15</v>
          </cell>
          <cell r="AJ7">
            <v>2374926.79</v>
          </cell>
          <cell r="AK7">
            <v>3874416.22</v>
          </cell>
          <cell r="AR7">
            <v>65.8</v>
          </cell>
          <cell r="AS7">
            <v>67.49000000000001</v>
          </cell>
          <cell r="AT7">
            <v>69.27</v>
          </cell>
        </row>
        <row r="8">
          <cell r="U8">
            <v>0</v>
          </cell>
          <cell r="V8">
            <v>452798.57</v>
          </cell>
          <cell r="W8">
            <v>2503688.45</v>
          </cell>
          <cell r="X8">
            <v>3645108.59</v>
          </cell>
          <cell r="Y8">
            <v>3967445.88</v>
          </cell>
          <cell r="Z8">
            <v>5576256.8</v>
          </cell>
          <cell r="AA8">
            <v>27057555.68</v>
          </cell>
          <cell r="AB8">
            <v>50218216.64</v>
          </cell>
          <cell r="AC8">
            <v>50565896.86</v>
          </cell>
          <cell r="AD8">
            <v>45544621.86</v>
          </cell>
          <cell r="AE8">
            <v>11569347.88</v>
          </cell>
          <cell r="AF8">
            <v>3490053.94</v>
          </cell>
          <cell r="AG8">
            <v>3579766.96</v>
          </cell>
          <cell r="AH8">
            <v>3570849.55</v>
          </cell>
          <cell r="AI8">
            <v>2522669.68</v>
          </cell>
          <cell r="AJ8">
            <v>2582647.5</v>
          </cell>
          <cell r="AK8">
            <v>8239250.15</v>
          </cell>
          <cell r="AR8">
            <v>35</v>
          </cell>
          <cell r="AS8">
            <v>35.790000000000006</v>
          </cell>
          <cell r="AT8">
            <v>35.480000000000004</v>
          </cell>
        </row>
        <row r="9">
          <cell r="U9">
            <v>0</v>
          </cell>
          <cell r="V9">
            <v>1089921.26</v>
          </cell>
          <cell r="W9">
            <v>5025523.05</v>
          </cell>
          <cell r="X9">
            <v>16777766.9</v>
          </cell>
          <cell r="Y9">
            <v>24047567.11</v>
          </cell>
          <cell r="Z9">
            <v>31814044.75</v>
          </cell>
          <cell r="AA9">
            <v>39170824.73</v>
          </cell>
          <cell r="AB9">
            <v>34689749.37</v>
          </cell>
          <cell r="AC9">
            <v>53152283.03</v>
          </cell>
          <cell r="AD9">
            <v>66554302.05</v>
          </cell>
          <cell r="AE9">
            <v>19656850.05</v>
          </cell>
          <cell r="AF9">
            <v>6088876.07</v>
          </cell>
          <cell r="AG9">
            <v>6184506.03</v>
          </cell>
          <cell r="AH9">
            <v>6296056.18</v>
          </cell>
          <cell r="AI9">
            <v>5524535.92</v>
          </cell>
          <cell r="AJ9">
            <v>6241628.45</v>
          </cell>
          <cell r="AK9">
            <v>5698051.92</v>
          </cell>
          <cell r="AR9">
            <v>20.010000000000005</v>
          </cell>
          <cell r="AS9">
            <v>24.67</v>
          </cell>
          <cell r="AT9">
            <v>26.53</v>
          </cell>
        </row>
        <row r="10">
          <cell r="U10">
            <v>0</v>
          </cell>
          <cell r="V10">
            <v>1276050.17</v>
          </cell>
          <cell r="W10">
            <v>1047071.78</v>
          </cell>
          <cell r="X10">
            <v>1049765.07</v>
          </cell>
          <cell r="Y10">
            <v>2716665.15</v>
          </cell>
          <cell r="Z10">
            <v>8859106.23</v>
          </cell>
          <cell r="AA10">
            <v>32930979.78</v>
          </cell>
          <cell r="AB10">
            <v>38298742.61</v>
          </cell>
          <cell r="AC10">
            <v>30014000.21</v>
          </cell>
          <cell r="AD10">
            <v>53688667.96</v>
          </cell>
          <cell r="AE10">
            <v>13070943.97</v>
          </cell>
          <cell r="AF10">
            <v>4305423.36</v>
          </cell>
          <cell r="AG10">
            <v>4431553.98</v>
          </cell>
          <cell r="AH10">
            <v>4494672.68</v>
          </cell>
          <cell r="AI10">
            <v>3907526.53</v>
          </cell>
          <cell r="AJ10">
            <v>4285382.06</v>
          </cell>
          <cell r="AK10">
            <v>3877572.73</v>
          </cell>
          <cell r="AR10">
            <v>43</v>
          </cell>
          <cell r="AS10">
            <v>45.65</v>
          </cell>
          <cell r="AT10">
            <v>48.85</v>
          </cell>
        </row>
        <row r="11">
          <cell r="U11">
            <v>0</v>
          </cell>
          <cell r="V11">
            <v>1186246.3</v>
          </cell>
          <cell r="W11">
            <v>1266096.78</v>
          </cell>
          <cell r="X11">
            <v>1741843.01</v>
          </cell>
          <cell r="Y11">
            <v>5293549.27</v>
          </cell>
          <cell r="Z11">
            <v>26170406.61</v>
          </cell>
          <cell r="AA11">
            <v>44232935.22</v>
          </cell>
          <cell r="AB11">
            <v>40622704.88</v>
          </cell>
          <cell r="AC11">
            <v>76694410.7</v>
          </cell>
          <cell r="AD11">
            <v>69013828.54</v>
          </cell>
          <cell r="AE11">
            <v>15386244.69</v>
          </cell>
          <cell r="AF11">
            <v>5527049.64</v>
          </cell>
          <cell r="AG11">
            <v>5291534.74</v>
          </cell>
          <cell r="AH11">
            <v>5434120.24</v>
          </cell>
          <cell r="AI11">
            <v>6725831.46</v>
          </cell>
          <cell r="AJ11">
            <v>3392699.77</v>
          </cell>
          <cell r="AK11">
            <v>3928404.15</v>
          </cell>
          <cell r="AR11">
            <v>56.95</v>
          </cell>
          <cell r="AS11">
            <v>41.63</v>
          </cell>
          <cell r="AT11">
            <v>54.1</v>
          </cell>
        </row>
        <row r="13">
          <cell r="U13">
            <v>244295.98</v>
          </cell>
          <cell r="V13">
            <v>1606424.73</v>
          </cell>
          <cell r="W13">
            <v>4359689.25</v>
          </cell>
          <cell r="X13">
            <v>7723374.600000001</v>
          </cell>
          <cell r="Y13">
            <v>12860102.17</v>
          </cell>
          <cell r="Z13">
            <v>32131892.77</v>
          </cell>
          <cell r="AA13">
            <v>43397465.31</v>
          </cell>
          <cell r="AB13">
            <v>45007457.18</v>
          </cell>
          <cell r="AC13">
            <v>29498073.490000002</v>
          </cell>
          <cell r="AD13">
            <v>30882472.72</v>
          </cell>
          <cell r="AE13">
            <v>5259366.08</v>
          </cell>
          <cell r="AF13">
            <v>1729357.6300000001</v>
          </cell>
          <cell r="AG13">
            <v>1638335.7000000004</v>
          </cell>
          <cell r="AH13">
            <v>1699781.48</v>
          </cell>
          <cell r="AI13">
            <v>1946739.56</v>
          </cell>
          <cell r="AJ13">
            <v>2623137.11</v>
          </cell>
          <cell r="AK13">
            <v>3810302.13</v>
          </cell>
          <cell r="AR13">
            <v>63.84</v>
          </cell>
          <cell r="AS13">
            <v>71.17</v>
          </cell>
          <cell r="AT13">
            <v>75.95</v>
          </cell>
        </row>
        <row r="14">
          <cell r="U14">
            <v>1333524.76</v>
          </cell>
          <cell r="V14">
            <v>1375014.55</v>
          </cell>
          <cell r="W14">
            <v>1278378.79</v>
          </cell>
          <cell r="X14">
            <v>1769178.81</v>
          </cell>
          <cell r="Y14">
            <v>4265838.99</v>
          </cell>
          <cell r="Z14">
            <v>12789205.42</v>
          </cell>
          <cell r="AA14">
            <v>22096662.8</v>
          </cell>
          <cell r="AB14">
            <v>28192644.63</v>
          </cell>
          <cell r="AC14">
            <v>37229129.12</v>
          </cell>
          <cell r="AD14">
            <v>65579856.620000005</v>
          </cell>
          <cell r="AE14">
            <v>12816330.07</v>
          </cell>
          <cell r="AF14">
            <v>5674644.64</v>
          </cell>
          <cell r="AG14">
            <v>5575321.12</v>
          </cell>
          <cell r="AH14">
            <v>5893538.29</v>
          </cell>
          <cell r="AI14">
            <v>5822779.99</v>
          </cell>
          <cell r="AJ14">
            <v>6116035.87</v>
          </cell>
          <cell r="AK14">
            <v>10118802.18</v>
          </cell>
          <cell r="AR14">
            <v>72.32</v>
          </cell>
          <cell r="AS14">
            <v>74.49</v>
          </cell>
          <cell r="AT14">
            <v>77</v>
          </cell>
        </row>
        <row r="15">
          <cell r="U15">
            <v>1968349.79</v>
          </cell>
          <cell r="V15">
            <v>1634783.8900000001</v>
          </cell>
          <cell r="W15">
            <v>3244472.73</v>
          </cell>
          <cell r="X15">
            <v>12011601.65</v>
          </cell>
          <cell r="Y15">
            <v>28002531.900000002</v>
          </cell>
          <cell r="Z15">
            <v>77255548.21</v>
          </cell>
          <cell r="AA15">
            <v>158706207.42</v>
          </cell>
          <cell r="AB15">
            <v>140012196.91</v>
          </cell>
          <cell r="AC15">
            <v>87687797.91</v>
          </cell>
          <cell r="AD15">
            <v>73054040.59</v>
          </cell>
          <cell r="AE15">
            <v>5784195.95</v>
          </cell>
          <cell r="AF15">
            <v>1707096.77</v>
          </cell>
          <cell r="AG15">
            <v>1872624.21</v>
          </cell>
          <cell r="AH15">
            <v>1899319.32</v>
          </cell>
          <cell r="AI15">
            <v>2157158.23</v>
          </cell>
          <cell r="AJ15">
            <v>2517290.27</v>
          </cell>
          <cell r="AK15">
            <v>4630028.14</v>
          </cell>
          <cell r="AR15">
            <v>72.62</v>
          </cell>
          <cell r="AS15">
            <v>77.4</v>
          </cell>
          <cell r="AT15">
            <v>82.82</v>
          </cell>
        </row>
        <row r="16">
          <cell r="U16">
            <v>1369685.8</v>
          </cell>
          <cell r="V16">
            <v>466563.39</v>
          </cell>
          <cell r="W16">
            <v>1435703.1300000001</v>
          </cell>
          <cell r="X16">
            <v>7305009.08</v>
          </cell>
          <cell r="Y16">
            <v>11042868.040000001</v>
          </cell>
          <cell r="Z16">
            <v>34144381.22</v>
          </cell>
          <cell r="AA16">
            <v>91522633.11</v>
          </cell>
          <cell r="AB16">
            <v>131380444.65</v>
          </cell>
          <cell r="AC16">
            <v>103832345.16</v>
          </cell>
          <cell r="AD16">
            <v>66634286.45</v>
          </cell>
          <cell r="AE16">
            <v>11492596.200000001</v>
          </cell>
          <cell r="AF16">
            <v>3601479.74</v>
          </cell>
          <cell r="AG16">
            <v>3439665.4</v>
          </cell>
          <cell r="AH16">
            <v>3669690.11</v>
          </cell>
          <cell r="AI16">
            <v>4182019.24</v>
          </cell>
          <cell r="AJ16">
            <v>4628385.7</v>
          </cell>
          <cell r="AK16">
            <v>13174431.57</v>
          </cell>
          <cell r="AR16">
            <v>78.91</v>
          </cell>
          <cell r="AS16">
            <v>82.75</v>
          </cell>
          <cell r="AT16">
            <v>85.76</v>
          </cell>
        </row>
        <row r="18">
          <cell r="U18">
            <v>131107.82</v>
          </cell>
          <cell r="V18">
            <v>287930.59</v>
          </cell>
          <cell r="W18">
            <v>448134.96</v>
          </cell>
          <cell r="X18">
            <v>2256702.15</v>
          </cell>
          <cell r="Y18">
            <v>3484559.03</v>
          </cell>
          <cell r="Z18">
            <v>6288463.55</v>
          </cell>
          <cell r="AA18">
            <v>15488049.77</v>
          </cell>
          <cell r="AB18">
            <v>38307593.03</v>
          </cell>
          <cell r="AC18">
            <v>28020481.41</v>
          </cell>
          <cell r="AD18">
            <v>14356298.5</v>
          </cell>
          <cell r="AE18">
            <v>3150934.52</v>
          </cell>
          <cell r="AF18">
            <v>135980.45</v>
          </cell>
          <cell r="AG18">
            <v>1611122.42</v>
          </cell>
          <cell r="AH18">
            <v>65865.18000000001</v>
          </cell>
          <cell r="AI18">
            <v>2302137.82</v>
          </cell>
          <cell r="AJ18">
            <v>130557.5</v>
          </cell>
          <cell r="AK18">
            <v>5879862.86</v>
          </cell>
          <cell r="AR18">
            <v>21.42</v>
          </cell>
          <cell r="AS18">
            <v>71.43</v>
          </cell>
          <cell r="AT18">
            <v>49.58</v>
          </cell>
        </row>
        <row r="19">
          <cell r="U19">
            <v>42839.81</v>
          </cell>
          <cell r="V19">
            <v>145671.51</v>
          </cell>
          <cell r="W19">
            <v>214791.46</v>
          </cell>
          <cell r="X19">
            <v>47505.28</v>
          </cell>
          <cell r="Y19">
            <v>437957.36</v>
          </cell>
          <cell r="Z19">
            <v>2244666.73</v>
          </cell>
          <cell r="AA19">
            <v>4045896.51</v>
          </cell>
          <cell r="AB19">
            <v>8377752.59</v>
          </cell>
          <cell r="AC19">
            <v>11115524.71</v>
          </cell>
          <cell r="AD19">
            <v>7881270.22</v>
          </cell>
          <cell r="AE19">
            <v>1312235.82</v>
          </cell>
          <cell r="AF19">
            <v>1768686.84</v>
          </cell>
          <cell r="AG19">
            <v>68847.78</v>
          </cell>
          <cell r="AH19">
            <v>1953913.08</v>
          </cell>
          <cell r="AI19">
            <v>73044.81</v>
          </cell>
          <cell r="AJ19">
            <v>2844588.09</v>
          </cell>
          <cell r="AK19">
            <v>251848.28</v>
          </cell>
          <cell r="AR19">
            <v>76.28999999999999</v>
          </cell>
          <cell r="AS19">
            <v>76.19</v>
          </cell>
          <cell r="AT19">
            <v>87</v>
          </cell>
        </row>
        <row r="20">
          <cell r="U20">
            <v>257201</v>
          </cell>
          <cell r="V20">
            <v>194447</v>
          </cell>
          <cell r="W20">
            <v>1727340</v>
          </cell>
          <cell r="X20">
            <v>3147564.98</v>
          </cell>
          <cell r="Y20">
            <v>9416917.25</v>
          </cell>
          <cell r="Z20">
            <v>26836932.1</v>
          </cell>
          <cell r="AA20">
            <v>34427542.19</v>
          </cell>
          <cell r="AB20">
            <v>45517212.57</v>
          </cell>
          <cell r="AC20">
            <v>56883301.75</v>
          </cell>
          <cell r="AD20">
            <v>29291775.14</v>
          </cell>
          <cell r="AE20">
            <v>8638403.74</v>
          </cell>
          <cell r="AF20">
            <v>99515.23</v>
          </cell>
          <cell r="AG20">
            <v>4635057.33</v>
          </cell>
          <cell r="AH20">
            <v>179294.98</v>
          </cell>
          <cell r="AI20">
            <v>5551922.2</v>
          </cell>
          <cell r="AJ20">
            <v>489541.47</v>
          </cell>
          <cell r="AK20">
            <v>14829505.62</v>
          </cell>
          <cell r="AR20">
            <v>77.53</v>
          </cell>
          <cell r="AS20">
            <v>72.69</v>
          </cell>
          <cell r="AT20">
            <v>92.19</v>
          </cell>
        </row>
        <row r="21">
          <cell r="U21">
            <v>121553.64</v>
          </cell>
          <cell r="V21">
            <v>1753155.6800000004</v>
          </cell>
          <cell r="W21">
            <v>1109213.02</v>
          </cell>
          <cell r="X21">
            <v>976984.86</v>
          </cell>
          <cell r="Y21">
            <v>1157896.11</v>
          </cell>
          <cell r="Z21">
            <v>910392.11</v>
          </cell>
          <cell r="AA21">
            <v>5533453.92</v>
          </cell>
          <cell r="AB21">
            <v>6420745.81</v>
          </cell>
          <cell r="AC21">
            <v>6579462.61</v>
          </cell>
          <cell r="AD21">
            <v>8442890.31</v>
          </cell>
          <cell r="AE21">
            <v>1279804.9</v>
          </cell>
          <cell r="AF21">
            <v>1499694.63</v>
          </cell>
          <cell r="AG21">
            <v>12980.8</v>
          </cell>
          <cell r="AH21">
            <v>1906505.38</v>
          </cell>
          <cell r="AI21">
            <v>9005.51</v>
          </cell>
          <cell r="AJ21">
            <v>2857663.38</v>
          </cell>
          <cell r="AK21">
            <v>56295.61</v>
          </cell>
          <cell r="AR21">
            <v>70.53</v>
          </cell>
          <cell r="AS21">
            <v>84.84</v>
          </cell>
          <cell r="AT21">
            <v>87.41</v>
          </cell>
        </row>
        <row r="22">
          <cell r="U22">
            <v>0</v>
          </cell>
          <cell r="V22">
            <v>13550.29</v>
          </cell>
          <cell r="W22">
            <v>121675.15</v>
          </cell>
          <cell r="X22">
            <v>284804.24</v>
          </cell>
          <cell r="Y22">
            <v>621264.4500000001</v>
          </cell>
          <cell r="Z22">
            <v>4658174.46</v>
          </cell>
          <cell r="AA22">
            <v>8057853.34</v>
          </cell>
          <cell r="AB22">
            <v>24091719.88</v>
          </cell>
          <cell r="AC22">
            <v>80988136.27</v>
          </cell>
          <cell r="AD22">
            <v>24236310.66</v>
          </cell>
          <cell r="AE22">
            <v>3316644.53</v>
          </cell>
          <cell r="AF22">
            <v>3942834.09</v>
          </cell>
          <cell r="AG22">
            <v>78609.04000000001</v>
          </cell>
          <cell r="AH22">
            <v>4195318.49</v>
          </cell>
          <cell r="AI22">
            <v>10845.55</v>
          </cell>
          <cell r="AJ22">
            <v>6063184.18</v>
          </cell>
          <cell r="AK22">
            <v>235639.04</v>
          </cell>
          <cell r="AR22">
            <v>68.64</v>
          </cell>
          <cell r="AS22">
            <v>78.63</v>
          </cell>
          <cell r="AT22">
            <v>82.57</v>
          </cell>
        </row>
        <row r="23">
          <cell r="U23">
            <v>2723231.53</v>
          </cell>
          <cell r="V23">
            <v>3775456.84</v>
          </cell>
          <cell r="W23">
            <v>4714519.32</v>
          </cell>
          <cell r="X23">
            <v>7943226.01</v>
          </cell>
          <cell r="Y23">
            <v>12581320.55</v>
          </cell>
          <cell r="Z23">
            <v>30793134.45</v>
          </cell>
          <cell r="AA23">
            <v>64608488.36</v>
          </cell>
          <cell r="AB23">
            <v>117802219.11</v>
          </cell>
          <cell r="AC23">
            <v>142259810.96</v>
          </cell>
          <cell r="AD23">
            <v>82741856.79</v>
          </cell>
          <cell r="AE23">
            <v>9065753.86</v>
          </cell>
          <cell r="AF23">
            <v>5389933.18</v>
          </cell>
          <cell r="AG23">
            <v>56698.21</v>
          </cell>
          <cell r="AH23">
            <v>1934032.21</v>
          </cell>
          <cell r="AI23">
            <v>5551586.78</v>
          </cell>
          <cell r="AJ23">
            <v>2587056.2800000003</v>
          </cell>
          <cell r="AK23">
            <v>437755.95</v>
          </cell>
          <cell r="AR23">
            <v>63.79</v>
          </cell>
          <cell r="AS23">
            <v>1.8599999999999994</v>
          </cell>
          <cell r="AT23">
            <v>58.21</v>
          </cell>
        </row>
        <row r="24">
          <cell r="U24">
            <v>376957.78</v>
          </cell>
          <cell r="V24">
            <v>2000256.25</v>
          </cell>
          <cell r="W24">
            <v>3653131.76</v>
          </cell>
          <cell r="X24">
            <v>2423543.58</v>
          </cell>
          <cell r="Y24">
            <v>5905609.73</v>
          </cell>
          <cell r="Z24">
            <v>14771396.15</v>
          </cell>
          <cell r="AA24">
            <v>23029499.71</v>
          </cell>
          <cell r="AB24">
            <v>54089404.74</v>
          </cell>
          <cell r="AC24">
            <v>90094196.48</v>
          </cell>
          <cell r="AD24">
            <v>58762668.21</v>
          </cell>
          <cell r="AE24">
            <v>6582879.77</v>
          </cell>
          <cell r="AF24">
            <v>211835.38</v>
          </cell>
          <cell r="AG24">
            <v>3143904.86</v>
          </cell>
          <cell r="AH24">
            <v>180679.75</v>
          </cell>
          <cell r="AI24">
            <v>2925275.86</v>
          </cell>
          <cell r="AJ24">
            <v>314668.34</v>
          </cell>
          <cell r="AK24">
            <v>6480921.6</v>
          </cell>
          <cell r="AR24">
            <v>22.439999999999998</v>
          </cell>
          <cell r="AS24">
            <v>62.05</v>
          </cell>
          <cell r="AT24">
            <v>74.62</v>
          </cell>
        </row>
        <row r="25">
          <cell r="U25">
            <v>55247.44</v>
          </cell>
          <cell r="V25">
            <v>90420.42</v>
          </cell>
          <cell r="W25">
            <v>227762.16</v>
          </cell>
          <cell r="X25">
            <v>600170.09</v>
          </cell>
          <cell r="Y25">
            <v>1216062.98</v>
          </cell>
          <cell r="Z25">
            <v>9400969.69</v>
          </cell>
          <cell r="AA25">
            <v>7466790.18</v>
          </cell>
          <cell r="AB25">
            <v>11387540.02</v>
          </cell>
          <cell r="AC25">
            <v>32511829.35</v>
          </cell>
          <cell r="AD25">
            <v>24167187.33</v>
          </cell>
          <cell r="AE25">
            <v>4500285.96</v>
          </cell>
          <cell r="AF25">
            <v>211114.24</v>
          </cell>
          <cell r="AG25">
            <v>2290699.51</v>
          </cell>
          <cell r="AH25">
            <v>97591.81</v>
          </cell>
          <cell r="AI25">
            <v>2499742.41</v>
          </cell>
          <cell r="AJ25">
            <v>182488.38</v>
          </cell>
          <cell r="AK25">
            <v>6397194.9</v>
          </cell>
          <cell r="AR25">
            <v>19.810000000000002</v>
          </cell>
          <cell r="AS25">
            <v>66.53</v>
          </cell>
          <cell r="AT25">
            <v>73.87</v>
          </cell>
        </row>
        <row r="27">
          <cell r="V27">
            <v>1339971.46</v>
          </cell>
          <cell r="W27">
            <v>3565120.52</v>
          </cell>
          <cell r="X27">
            <v>4673051.52</v>
          </cell>
          <cell r="Y27">
            <v>5822260.88</v>
          </cell>
          <cell r="Z27">
            <v>18987995.77</v>
          </cell>
          <cell r="AA27">
            <v>23218589.8</v>
          </cell>
          <cell r="AB27">
            <v>39854470.44</v>
          </cell>
          <cell r="AC27">
            <v>52816171.41</v>
          </cell>
          <cell r="AD27">
            <v>73686869.11</v>
          </cell>
          <cell r="AE27">
            <v>14174974.97</v>
          </cell>
          <cell r="AF27">
            <v>5862899.42</v>
          </cell>
          <cell r="AG27">
            <v>3300304.03</v>
          </cell>
          <cell r="AH27">
            <v>3870214.68</v>
          </cell>
          <cell r="AI27">
            <v>16273511.92</v>
          </cell>
          <cell r="AJ27">
            <v>10280866.22</v>
          </cell>
          <cell r="AK27">
            <v>16197724.81</v>
          </cell>
          <cell r="AR27">
            <v>53.58</v>
          </cell>
          <cell r="AS27">
            <v>53.3</v>
          </cell>
          <cell r="AT27">
            <v>68.18</v>
          </cell>
        </row>
        <row r="28">
          <cell r="U28">
            <v>0</v>
          </cell>
          <cell r="V28">
            <v>1387114.77</v>
          </cell>
          <cell r="W28">
            <v>8676553.16</v>
          </cell>
          <cell r="X28">
            <v>3740309.98</v>
          </cell>
          <cell r="Y28">
            <v>1011278.92</v>
          </cell>
          <cell r="Z28">
            <v>2112493.92</v>
          </cell>
          <cell r="AA28">
            <v>4702837.84</v>
          </cell>
          <cell r="AB28">
            <v>4055128.4</v>
          </cell>
          <cell r="AC28">
            <v>7852155.36</v>
          </cell>
          <cell r="AD28">
            <v>19216815.09</v>
          </cell>
          <cell r="AE28">
            <v>1952642.86</v>
          </cell>
          <cell r="AF28">
            <v>726856.09</v>
          </cell>
          <cell r="AG28">
            <v>674237.29</v>
          </cell>
          <cell r="AH28">
            <v>664631.91</v>
          </cell>
          <cell r="AI28">
            <v>620374.36</v>
          </cell>
          <cell r="AJ28">
            <v>1176686.3</v>
          </cell>
          <cell r="AK28">
            <v>3279394.67</v>
          </cell>
          <cell r="AR28">
            <v>83</v>
          </cell>
          <cell r="AS28">
            <v>90.12</v>
          </cell>
          <cell r="AT28">
            <v>89.87</v>
          </cell>
        </row>
        <row r="29">
          <cell r="U29">
            <v>0</v>
          </cell>
          <cell r="V29">
            <v>408874.25</v>
          </cell>
          <cell r="W29">
            <v>1075496.2</v>
          </cell>
          <cell r="X29">
            <v>12036162.53</v>
          </cell>
          <cell r="Y29">
            <v>6193099.28</v>
          </cell>
          <cell r="Z29">
            <v>7548505.51</v>
          </cell>
          <cell r="AA29">
            <v>20503459.13</v>
          </cell>
          <cell r="AB29">
            <v>48137571.58</v>
          </cell>
          <cell r="AC29">
            <v>60831023.16</v>
          </cell>
          <cell r="AD29">
            <v>84370015.88</v>
          </cell>
          <cell r="AE29">
            <v>29853839.6</v>
          </cell>
          <cell r="AF29">
            <v>9904860</v>
          </cell>
          <cell r="AG29">
            <v>8704407.51</v>
          </cell>
          <cell r="AH29">
            <v>7776385.99</v>
          </cell>
          <cell r="AI29">
            <v>8168620.73</v>
          </cell>
          <cell r="AJ29">
            <v>21524565.56</v>
          </cell>
          <cell r="AK29">
            <v>21322867.26</v>
          </cell>
          <cell r="AR29">
            <v>59.87</v>
          </cell>
          <cell r="AS29">
            <v>72.62</v>
          </cell>
          <cell r="AT29">
            <v>71.02</v>
          </cell>
        </row>
        <row r="30">
          <cell r="U30">
            <v>0</v>
          </cell>
          <cell r="V30">
            <v>0.85</v>
          </cell>
          <cell r="W30">
            <v>30.95</v>
          </cell>
          <cell r="X30">
            <v>11817.35</v>
          </cell>
          <cell r="Y30">
            <v>110908.13</v>
          </cell>
          <cell r="Z30">
            <v>1998508.98</v>
          </cell>
          <cell r="AA30">
            <v>4164250.12</v>
          </cell>
          <cell r="AB30">
            <v>12673085</v>
          </cell>
          <cell r="AC30">
            <v>22294933.05</v>
          </cell>
          <cell r="AD30">
            <v>65671252.46</v>
          </cell>
          <cell r="AE30">
            <v>14289205.01</v>
          </cell>
          <cell r="AF30">
            <v>5300980.34</v>
          </cell>
          <cell r="AG30">
            <v>5870647.14</v>
          </cell>
          <cell r="AH30">
            <v>6750594.33</v>
          </cell>
          <cell r="AI30">
            <v>7597205.99</v>
          </cell>
          <cell r="AJ30">
            <v>12051684.04</v>
          </cell>
          <cell r="AK30">
            <v>39232700.86</v>
          </cell>
          <cell r="AR30">
            <v>79.55</v>
          </cell>
          <cell r="AS30">
            <v>87.48</v>
          </cell>
          <cell r="AT30">
            <v>92.49</v>
          </cell>
        </row>
        <row r="31">
          <cell r="V31">
            <v>18364.05</v>
          </cell>
          <cell r="W31">
            <v>14015.96</v>
          </cell>
          <cell r="X31">
            <v>35673.270000000004</v>
          </cell>
          <cell r="Y31">
            <v>486242.93</v>
          </cell>
          <cell r="Z31">
            <v>4047670.08</v>
          </cell>
          <cell r="AA31">
            <v>13982204.08</v>
          </cell>
          <cell r="AB31">
            <v>22165974.17</v>
          </cell>
          <cell r="AC31">
            <v>44661856.41</v>
          </cell>
          <cell r="AD31">
            <v>58926282.77</v>
          </cell>
          <cell r="AE31">
            <v>18340498.19</v>
          </cell>
          <cell r="AF31">
            <v>2516217.01</v>
          </cell>
          <cell r="AG31">
            <v>2613381.45</v>
          </cell>
          <cell r="AH31">
            <v>2659990.7</v>
          </cell>
          <cell r="AI31">
            <v>3262911.38</v>
          </cell>
          <cell r="AJ31">
            <v>5241818.22</v>
          </cell>
          <cell r="AK31">
            <v>11516317.55</v>
          </cell>
          <cell r="AR31">
            <v>75.52</v>
          </cell>
          <cell r="AS31">
            <v>84.84</v>
          </cell>
          <cell r="AT31">
            <v>89.37</v>
          </cell>
        </row>
        <row r="33">
          <cell r="AR33">
            <v>66.2</v>
          </cell>
          <cell r="AS33">
            <v>66.28999999999999</v>
          </cell>
          <cell r="AT33">
            <v>75.44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C1">
      <selection activeCell="I53" sqref="I53"/>
    </sheetView>
  </sheetViews>
  <sheetFormatPr defaultColWidth="7.8515625" defaultRowHeight="12.75"/>
  <cols>
    <col min="1" max="2" width="0" style="1" hidden="1" customWidth="1"/>
    <col min="3" max="3" width="7.140625" style="1" customWidth="1"/>
    <col min="4" max="4" width="30.57421875" style="1" bestFit="1" customWidth="1"/>
    <col min="5" max="5" width="16.57421875" style="1" bestFit="1" customWidth="1"/>
    <col min="6" max="6" width="18.28125" style="1" bestFit="1" customWidth="1"/>
    <col min="7" max="7" width="16.57421875" style="1" bestFit="1" customWidth="1"/>
    <col min="8" max="8" width="18.28125" style="1" bestFit="1" customWidth="1"/>
    <col min="9" max="9" width="16.57421875" style="9" bestFit="1" customWidth="1"/>
    <col min="10" max="10" width="18.28125" style="1" bestFit="1" customWidth="1"/>
    <col min="11" max="11" width="11.421875" style="1" bestFit="1" customWidth="1"/>
    <col min="12" max="16384" width="7.8515625" style="1" customWidth="1"/>
  </cols>
  <sheetData>
    <row r="1" spans="3:10" ht="30">
      <c r="C1" s="211" t="s">
        <v>34</v>
      </c>
      <c r="D1" s="212"/>
      <c r="E1" s="212"/>
      <c r="F1" s="212"/>
      <c r="G1" s="212"/>
      <c r="H1" s="212"/>
      <c r="I1" s="212"/>
      <c r="J1" s="213"/>
    </row>
    <row r="2" spans="3:10" ht="36.75" customHeight="1">
      <c r="C2" s="214" t="s">
        <v>42</v>
      </c>
      <c r="D2" s="215"/>
      <c r="E2" s="215"/>
      <c r="F2" s="215"/>
      <c r="G2" s="215"/>
      <c r="H2" s="215"/>
      <c r="I2" s="215"/>
      <c r="J2" s="203"/>
    </row>
    <row r="3" spans="3:10" ht="31.5" customHeight="1">
      <c r="C3" s="204" t="s">
        <v>39</v>
      </c>
      <c r="D3" s="202"/>
      <c r="E3" s="202"/>
      <c r="F3" s="202"/>
      <c r="G3" s="202"/>
      <c r="H3" s="202"/>
      <c r="I3" s="202"/>
      <c r="J3" s="216"/>
    </row>
    <row r="4" spans="3:10" ht="22.5">
      <c r="C4" s="204" t="s">
        <v>93</v>
      </c>
      <c r="D4" s="217"/>
      <c r="E4" s="217"/>
      <c r="F4" s="217"/>
      <c r="G4" s="217"/>
      <c r="H4" s="217"/>
      <c r="I4" s="217"/>
      <c r="J4" s="218"/>
    </row>
    <row r="5" spans="3:10" ht="13.5" thickBot="1">
      <c r="C5" s="10"/>
      <c r="D5" s="11"/>
      <c r="E5" s="11"/>
      <c r="F5" s="11"/>
      <c r="G5" s="11"/>
      <c r="H5" s="11"/>
      <c r="I5" s="12"/>
      <c r="J5" s="13"/>
    </row>
    <row r="6" spans="3:10" s="2" customFormat="1" ht="21.75" customHeight="1" thickBot="1">
      <c r="C6" s="227" t="s">
        <v>40</v>
      </c>
      <c r="D6" s="230" t="s">
        <v>37</v>
      </c>
      <c r="E6" s="233" t="s">
        <v>63</v>
      </c>
      <c r="F6" s="234"/>
      <c r="G6" s="234"/>
      <c r="H6" s="234"/>
      <c r="I6" s="234"/>
      <c r="J6" s="235"/>
    </row>
    <row r="7" spans="3:10" s="2" customFormat="1" ht="45.75" customHeight="1" thickBot="1">
      <c r="C7" s="228"/>
      <c r="D7" s="231"/>
      <c r="E7" s="205" t="s">
        <v>35</v>
      </c>
      <c r="F7" s="206"/>
      <c r="G7" s="209" t="s">
        <v>0</v>
      </c>
      <c r="H7" s="210"/>
      <c r="I7" s="207" t="s">
        <v>36</v>
      </c>
      <c r="J7" s="208"/>
    </row>
    <row r="8" spans="3:10" s="3" customFormat="1" ht="34.5" customHeight="1" thickBot="1">
      <c r="C8" s="229"/>
      <c r="D8" s="232"/>
      <c r="E8" s="54" t="s">
        <v>2</v>
      </c>
      <c r="F8" s="55" t="s">
        <v>38</v>
      </c>
      <c r="G8" s="55" t="s">
        <v>2</v>
      </c>
      <c r="H8" s="56" t="s">
        <v>3</v>
      </c>
      <c r="I8" s="55" t="s">
        <v>2</v>
      </c>
      <c r="J8" s="55" t="s">
        <v>3</v>
      </c>
    </row>
    <row r="9" spans="1:10" s="4" customFormat="1" ht="30" customHeight="1">
      <c r="A9" s="4" t="s">
        <v>4</v>
      </c>
      <c r="B9" s="5">
        <v>1</v>
      </c>
      <c r="C9" s="14">
        <v>1</v>
      </c>
      <c r="D9" s="48" t="s">
        <v>5</v>
      </c>
      <c r="E9" s="58">
        <f>ROUND(('[1]consiladitation'!R260/100000),2)</f>
        <v>10.14</v>
      </c>
      <c r="F9" s="60">
        <f>ROUND(('[1]consiladitation'!W260/100000),2)</f>
        <v>118.02</v>
      </c>
      <c r="G9" s="63">
        <f>ROUND(('[1]consiladitation'!AJ260/100000),2)</f>
        <v>0</v>
      </c>
      <c r="H9" s="63">
        <f>ROUND(('[1]consiladitation'!AK260/100000),2)</f>
        <v>1.49</v>
      </c>
      <c r="I9" s="62">
        <f>E9+G9</f>
        <v>10.14</v>
      </c>
      <c r="J9" s="62">
        <f>F9+H9</f>
        <v>119.50999999999999</v>
      </c>
    </row>
    <row r="10" spans="1:10" s="4" customFormat="1" ht="30" customHeight="1">
      <c r="A10" s="4" t="s">
        <v>4</v>
      </c>
      <c r="B10" s="5">
        <v>3</v>
      </c>
      <c r="C10" s="15">
        <v>2</v>
      </c>
      <c r="D10" s="49" t="s">
        <v>6</v>
      </c>
      <c r="E10" s="58">
        <f>ROUND(('[1]consiladitation'!R261/100000),2)</f>
        <v>95.89</v>
      </c>
      <c r="F10" s="60">
        <f>ROUND(('[1]consiladitation'!W261/100000),2)</f>
        <v>995.42</v>
      </c>
      <c r="G10" s="63">
        <f>ROUND(('[1]consiladitation'!AJ261/100000),2)</f>
        <v>0.02</v>
      </c>
      <c r="H10" s="63">
        <f>ROUND(('[1]consiladitation'!AK261/100000),2)</f>
        <v>0.53</v>
      </c>
      <c r="I10" s="63">
        <f>E10+G10</f>
        <v>95.91</v>
      </c>
      <c r="J10" s="63">
        <f>F10+H10</f>
        <v>995.9499999999999</v>
      </c>
    </row>
    <row r="11" spans="1:10" s="4" customFormat="1" ht="30" customHeight="1">
      <c r="A11" s="4" t="s">
        <v>4</v>
      </c>
      <c r="B11" s="5">
        <v>5</v>
      </c>
      <c r="C11" s="15">
        <v>3</v>
      </c>
      <c r="D11" s="49" t="s">
        <v>7</v>
      </c>
      <c r="E11" s="58">
        <f>ROUND(('[1]consiladitation'!R262/100000),2)</f>
        <v>28.12</v>
      </c>
      <c r="F11" s="60">
        <f>ROUND(('[1]consiladitation'!W262/100000),2)</f>
        <v>413.1</v>
      </c>
      <c r="G11" s="63">
        <f>ROUND(('[1]consiladitation'!AJ262/100000),2)</f>
        <v>0</v>
      </c>
      <c r="H11" s="63">
        <f>ROUND(('[1]consiladitation'!AK262/100000),2)</f>
        <v>0.34</v>
      </c>
      <c r="I11" s="63">
        <f aca="true" t="shared" si="0" ref="I11:I17">E11+G11</f>
        <v>28.12</v>
      </c>
      <c r="J11" s="63">
        <f aca="true" t="shared" si="1" ref="J11:J17">F11+H11</f>
        <v>413.44</v>
      </c>
    </row>
    <row r="12" spans="1:10" s="4" customFormat="1" ht="30" customHeight="1">
      <c r="A12" s="4" t="s">
        <v>4</v>
      </c>
      <c r="B12" s="5">
        <v>6</v>
      </c>
      <c r="C12" s="15">
        <v>4</v>
      </c>
      <c r="D12" s="49" t="s">
        <v>8</v>
      </c>
      <c r="E12" s="58">
        <f>ROUND(('[1]consiladitation'!R263/100000),2)</f>
        <v>32.46</v>
      </c>
      <c r="F12" s="60">
        <f>ROUND(('[1]consiladitation'!W263/100000),2)</f>
        <v>844.55</v>
      </c>
      <c r="G12" s="63">
        <f>ROUND(('[1]consiladitation'!AJ263/100000),2)</f>
        <v>1.64</v>
      </c>
      <c r="H12" s="63">
        <f>ROUND(('[1]consiladitation'!AK263/100000),2)</f>
        <v>3.1</v>
      </c>
      <c r="I12" s="63">
        <f t="shared" si="0"/>
        <v>34.1</v>
      </c>
      <c r="J12" s="63">
        <f t="shared" si="1"/>
        <v>847.65</v>
      </c>
    </row>
    <row r="13" spans="1:10" s="4" customFormat="1" ht="30" customHeight="1">
      <c r="A13" s="4" t="s">
        <v>4</v>
      </c>
      <c r="B13" s="5">
        <v>23</v>
      </c>
      <c r="C13" s="15">
        <v>5</v>
      </c>
      <c r="D13" s="49" t="s">
        <v>9</v>
      </c>
      <c r="E13" s="58">
        <f>ROUND(('[1]consiladitation'!R264/100000),2)</f>
        <v>70.11</v>
      </c>
      <c r="F13" s="60">
        <f>ROUND(('[1]consiladitation'!W264/100000),2)</f>
        <v>591.27</v>
      </c>
      <c r="G13" s="63">
        <f>ROUND(('[1]consiladitation'!AJ264/100000),2)</f>
        <v>5.1</v>
      </c>
      <c r="H13" s="63">
        <f>ROUND(('[1]consiladitation'!AK264/100000),2)</f>
        <v>18.49</v>
      </c>
      <c r="I13" s="63">
        <f t="shared" si="0"/>
        <v>75.21</v>
      </c>
      <c r="J13" s="63">
        <f t="shared" si="1"/>
        <v>609.76</v>
      </c>
    </row>
    <row r="14" spans="1:10" s="4" customFormat="1" ht="30" customHeight="1">
      <c r="A14" s="4" t="s">
        <v>4</v>
      </c>
      <c r="B14" s="5">
        <v>15</v>
      </c>
      <c r="C14" s="15">
        <v>6</v>
      </c>
      <c r="D14" s="49" t="s">
        <v>10</v>
      </c>
      <c r="E14" s="58">
        <f>ROUND(('[1]consiladitation'!R265/100000),2)</f>
        <v>88.69</v>
      </c>
      <c r="F14" s="60">
        <f>ROUND(('[1]consiladitation'!W265/100000),2)</f>
        <v>509.36</v>
      </c>
      <c r="G14" s="63">
        <f>ROUND(('[1]consiladitation'!AJ265/100000),2)</f>
        <v>8.31</v>
      </c>
      <c r="H14" s="63">
        <f>ROUND(('[1]consiladitation'!AK265/100000),2)</f>
        <v>47.41</v>
      </c>
      <c r="I14" s="63">
        <f t="shared" si="0"/>
        <v>97</v>
      </c>
      <c r="J14" s="63">
        <f t="shared" si="1"/>
        <v>556.77</v>
      </c>
    </row>
    <row r="15" spans="2:10" s="4" customFormat="1" ht="30" customHeight="1">
      <c r="B15" s="5"/>
      <c r="C15" s="15">
        <v>7</v>
      </c>
      <c r="D15" s="49" t="s">
        <v>11</v>
      </c>
      <c r="E15" s="58">
        <f>ROUND(('[1]consiladitation'!R266/100000),2)</f>
        <v>65.35</v>
      </c>
      <c r="F15" s="60">
        <f>ROUND(('[1]consiladitation'!W266/100000),2)</f>
        <v>735.72</v>
      </c>
      <c r="G15" s="63">
        <f>ROUND(('[1]consiladitation'!AJ266/100000),2)</f>
        <v>1.89</v>
      </c>
      <c r="H15" s="63">
        <f>ROUND(('[1]consiladitation'!AK266/100000),2)</f>
        <v>17.07</v>
      </c>
      <c r="I15" s="63">
        <f t="shared" si="0"/>
        <v>67.24</v>
      </c>
      <c r="J15" s="63">
        <f t="shared" si="1"/>
        <v>752.7900000000001</v>
      </c>
    </row>
    <row r="16" spans="1:10" s="4" customFormat="1" ht="30" customHeight="1">
      <c r="A16" s="4" t="s">
        <v>4</v>
      </c>
      <c r="B16" s="5">
        <v>16</v>
      </c>
      <c r="C16" s="15">
        <v>8</v>
      </c>
      <c r="D16" s="49" t="s">
        <v>12</v>
      </c>
      <c r="E16" s="58">
        <f>ROUND(('[1]consiladitation'!R267/100000),2)</f>
        <v>58.72</v>
      </c>
      <c r="F16" s="60">
        <f>ROUND(('[1]consiladitation'!W267/100000),2)</f>
        <v>703.15</v>
      </c>
      <c r="G16" s="63">
        <f>ROUND(('[1]consiladitation'!AJ267/100000),2)</f>
        <v>11.56</v>
      </c>
      <c r="H16" s="63">
        <f>ROUND(('[1]consiladitation'!AK267/100000),2)</f>
        <v>60.76</v>
      </c>
      <c r="I16" s="63">
        <f t="shared" si="0"/>
        <v>70.28</v>
      </c>
      <c r="J16" s="63">
        <f t="shared" si="1"/>
        <v>763.91</v>
      </c>
    </row>
    <row r="17" spans="1:10" s="4" customFormat="1" ht="30" customHeight="1" thickBot="1">
      <c r="A17" s="4" t="s">
        <v>4</v>
      </c>
      <c r="B17" s="5">
        <v>22</v>
      </c>
      <c r="C17" s="23">
        <v>9</v>
      </c>
      <c r="D17" s="50" t="s">
        <v>13</v>
      </c>
      <c r="E17" s="58">
        <f>ROUND(('[1]consiladitation'!R268/100000),2)</f>
        <v>63.38</v>
      </c>
      <c r="F17" s="60">
        <f>ROUND(('[1]consiladitation'!W268/100000),2)</f>
        <v>848.36</v>
      </c>
      <c r="G17" s="63">
        <f>ROUND(('[1]consiladitation'!AJ268/100000),2)</f>
        <v>8.46</v>
      </c>
      <c r="H17" s="63">
        <f>ROUND(('[1]consiladitation'!AK268/100000),2)</f>
        <v>43.02</v>
      </c>
      <c r="I17" s="63">
        <f t="shared" si="0"/>
        <v>71.84</v>
      </c>
      <c r="J17" s="63">
        <f t="shared" si="1"/>
        <v>891.38</v>
      </c>
    </row>
    <row r="18" spans="2:10" s="6" customFormat="1" ht="9.75" customHeight="1" thickBot="1">
      <c r="B18" s="7"/>
      <c r="C18" s="26"/>
      <c r="D18" s="51"/>
      <c r="E18" s="59"/>
      <c r="F18" s="61"/>
      <c r="G18" s="64"/>
      <c r="H18" s="64"/>
      <c r="I18" s="64"/>
      <c r="J18" s="64"/>
    </row>
    <row r="19" spans="1:10" s="4" customFormat="1" ht="30" customHeight="1">
      <c r="A19" s="4" t="s">
        <v>14</v>
      </c>
      <c r="B19" s="5">
        <v>4</v>
      </c>
      <c r="C19" s="24">
        <v>10</v>
      </c>
      <c r="D19" s="52" t="s">
        <v>15</v>
      </c>
      <c r="E19" s="58">
        <f>ROUND(('[1]consiladitation'!R270/100000),2)</f>
        <v>64.68</v>
      </c>
      <c r="F19" s="60">
        <f>ROUND(('[1]consiladitation'!W270/100000),2)</f>
        <v>555.89</v>
      </c>
      <c r="G19" s="63">
        <f>ROUND(('[1]consiladitation'!AJ270/100000),2)</f>
        <v>14.73</v>
      </c>
      <c r="H19" s="63">
        <f>ROUND(('[1]consiladitation'!AK270/100000),2)</f>
        <v>89.63</v>
      </c>
      <c r="I19" s="63">
        <f aca="true" t="shared" si="2" ref="I19:J22">E19+G19</f>
        <v>79.41000000000001</v>
      </c>
      <c r="J19" s="63">
        <f t="shared" si="2"/>
        <v>645.52</v>
      </c>
    </row>
    <row r="20" spans="1:10" s="4" customFormat="1" ht="30" customHeight="1">
      <c r="A20" s="4" t="s">
        <v>14</v>
      </c>
      <c r="B20" s="5">
        <v>7</v>
      </c>
      <c r="C20" s="15">
        <v>11</v>
      </c>
      <c r="D20" s="49" t="s">
        <v>16</v>
      </c>
      <c r="E20" s="58">
        <f>ROUND(('[1]consiladitation'!R271/100000),2)</f>
        <v>164.87</v>
      </c>
      <c r="F20" s="60">
        <f>ROUND(('[1]consiladitation'!W271/100000),2)</f>
        <v>1746.25</v>
      </c>
      <c r="G20" s="63">
        <f>ROUND(('[1]consiladitation'!AJ271/100000),2)</f>
        <v>8.52</v>
      </c>
      <c r="H20" s="63">
        <f>ROUND(('[1]consiladitation'!AK271/100000),2)</f>
        <v>79.99</v>
      </c>
      <c r="I20" s="63">
        <f t="shared" si="2"/>
        <v>173.39000000000001</v>
      </c>
      <c r="J20" s="63">
        <f t="shared" si="2"/>
        <v>1826.24</v>
      </c>
    </row>
    <row r="21" spans="1:10" s="4" customFormat="1" ht="30" customHeight="1">
      <c r="A21" s="4" t="s">
        <v>14</v>
      </c>
      <c r="B21" s="5">
        <v>13</v>
      </c>
      <c r="C21" s="15">
        <v>12</v>
      </c>
      <c r="D21" s="49" t="s">
        <v>17</v>
      </c>
      <c r="E21" s="58">
        <f>ROUND(('[1]consiladitation'!R272/100000),2)</f>
        <v>60.95</v>
      </c>
      <c r="F21" s="60">
        <f>ROUND(('[1]consiladitation'!W272/100000),2)</f>
        <v>741.94</v>
      </c>
      <c r="G21" s="63">
        <f>ROUND(('[1]consiladitation'!AJ272/100000),2)</f>
        <v>25.73</v>
      </c>
      <c r="H21" s="63">
        <f>ROUND(('[1]consiladitation'!AK272/100000),2)</f>
        <v>191.2</v>
      </c>
      <c r="I21" s="63">
        <f t="shared" si="2"/>
        <v>86.68</v>
      </c>
      <c r="J21" s="63">
        <f t="shared" si="2"/>
        <v>933.1400000000001</v>
      </c>
    </row>
    <row r="22" spans="1:10" s="4" customFormat="1" ht="30" customHeight="1" thickBot="1">
      <c r="A22" s="4" t="s">
        <v>14</v>
      </c>
      <c r="B22" s="5">
        <v>14</v>
      </c>
      <c r="C22" s="15">
        <v>13</v>
      </c>
      <c r="D22" s="49" t="s">
        <v>18</v>
      </c>
      <c r="E22" s="58">
        <f>ROUND(('[1]consiladitation'!R273/100000),2)</f>
        <v>235.65</v>
      </c>
      <c r="F22" s="60">
        <f>ROUND(('[1]consiladitation'!W273/100000),2)</f>
        <v>2020.67</v>
      </c>
      <c r="G22" s="63">
        <f>ROUND(('[1]consiladitation'!AJ273/100000),2)</f>
        <v>6.59</v>
      </c>
      <c r="H22" s="63">
        <f>ROUND(('[1]consiladitation'!AK273/100000),2)</f>
        <v>57.28</v>
      </c>
      <c r="I22" s="63">
        <f t="shared" si="2"/>
        <v>242.24</v>
      </c>
      <c r="J22" s="63">
        <f t="shared" si="2"/>
        <v>2077.9500000000003</v>
      </c>
    </row>
    <row r="23" spans="2:10" s="6" customFormat="1" ht="9.75" customHeight="1" thickBot="1">
      <c r="B23" s="7"/>
      <c r="C23" s="26"/>
      <c r="D23" s="51"/>
      <c r="E23" s="59"/>
      <c r="F23" s="61"/>
      <c r="G23" s="64"/>
      <c r="H23" s="64"/>
      <c r="I23" s="64"/>
      <c r="J23" s="64"/>
    </row>
    <row r="24" spans="1:11" s="4" customFormat="1" ht="30" customHeight="1">
      <c r="A24" s="4" t="s">
        <v>19</v>
      </c>
      <c r="B24" s="5">
        <v>8</v>
      </c>
      <c r="C24" s="15">
        <v>14</v>
      </c>
      <c r="D24" s="49" t="s">
        <v>20</v>
      </c>
      <c r="E24" s="58">
        <f>ROUND(('[1]consiladitation'!R275/100000),2)</f>
        <v>67.39</v>
      </c>
      <c r="F24" s="60">
        <f>ROUND(('[1]consiladitation'!W275/100000),2)</f>
        <v>301.36</v>
      </c>
      <c r="G24" s="63">
        <f>ROUND(('[1]consiladitation'!AJ275/100000),2)</f>
        <v>1.93</v>
      </c>
      <c r="H24" s="63">
        <f>ROUND(('[1]consiladitation'!AK275/100000),2)</f>
        <v>4.39</v>
      </c>
      <c r="I24" s="63">
        <f aca="true" t="shared" si="3" ref="I24:I31">E24+G24</f>
        <v>69.32000000000001</v>
      </c>
      <c r="J24" s="63">
        <f aca="true" t="shared" si="4" ref="J24:J31">F24+H24</f>
        <v>305.75</v>
      </c>
      <c r="K24" s="147"/>
    </row>
    <row r="25" spans="1:11" s="4" customFormat="1" ht="30" customHeight="1">
      <c r="A25" s="4" t="s">
        <v>19</v>
      </c>
      <c r="B25" s="5">
        <v>9</v>
      </c>
      <c r="C25" s="15">
        <v>15</v>
      </c>
      <c r="D25" s="49" t="s">
        <v>21</v>
      </c>
      <c r="E25" s="58">
        <f>ROUND(('[1]consiladitation'!R276/100000),2)</f>
        <v>2.71</v>
      </c>
      <c r="F25" s="60">
        <f>ROUND(('[1]consiladitation'!W276/100000),2)</f>
        <v>525.33</v>
      </c>
      <c r="G25" s="63">
        <f>ROUND(('[1]consiladitation'!AJ276/100000),2)</f>
        <v>1.47</v>
      </c>
      <c r="H25" s="63">
        <f>ROUND(('[1]consiladitation'!AK276/100000),2)</f>
        <v>4.36</v>
      </c>
      <c r="I25" s="63">
        <f t="shared" si="3"/>
        <v>4.18</v>
      </c>
      <c r="J25" s="63">
        <f t="shared" si="4"/>
        <v>529.69</v>
      </c>
      <c r="K25" s="147"/>
    </row>
    <row r="26" spans="1:11" s="4" customFormat="1" ht="30" customHeight="1">
      <c r="A26" s="4" t="s">
        <v>19</v>
      </c>
      <c r="B26" s="5">
        <v>10</v>
      </c>
      <c r="C26" s="15">
        <v>16</v>
      </c>
      <c r="D26" s="49" t="s">
        <v>22</v>
      </c>
      <c r="E26" s="58">
        <f>ROUND(('[1]consiladitation'!R277/100000),2)</f>
        <v>192.05</v>
      </c>
      <c r="F26" s="60">
        <f>ROUND(('[1]consiladitation'!W277/100000),2)</f>
        <v>1114.12</v>
      </c>
      <c r="G26" s="63">
        <f>ROUND(('[1]consiladitation'!AJ277/100000),2)</f>
        <v>0.09</v>
      </c>
      <c r="H26" s="63">
        <f>ROUND(('[1]consiladitation'!AK277/100000),2)</f>
        <v>0.95</v>
      </c>
      <c r="I26" s="63">
        <f t="shared" si="3"/>
        <v>192.14000000000001</v>
      </c>
      <c r="J26" s="63">
        <f t="shared" si="4"/>
        <v>1115.07</v>
      </c>
      <c r="K26" s="147"/>
    </row>
    <row r="27" spans="1:11" s="4" customFormat="1" ht="30" customHeight="1">
      <c r="A27" s="4" t="s">
        <v>19</v>
      </c>
      <c r="B27" s="5">
        <v>17</v>
      </c>
      <c r="C27" s="15">
        <v>17</v>
      </c>
      <c r="D27" s="49" t="s">
        <v>23</v>
      </c>
      <c r="E27" s="58">
        <f>ROUND(('[1]consiladitation'!R278/100000),2)</f>
        <v>0.14</v>
      </c>
      <c r="F27" s="60">
        <f>ROUND(('[1]consiladitation'!W278/100000),2)</f>
        <v>435.19</v>
      </c>
      <c r="G27" s="63">
        <f>ROUND(('[1]consiladitation'!AJ278/100000),2)</f>
        <v>0.57</v>
      </c>
      <c r="H27" s="63">
        <f>ROUND(('[1]consiladitation'!AK278/100000),2)</f>
        <v>4.29</v>
      </c>
      <c r="I27" s="63">
        <f t="shared" si="3"/>
        <v>0.71</v>
      </c>
      <c r="J27" s="63">
        <f t="shared" si="4"/>
        <v>439.48</v>
      </c>
      <c r="K27" s="147"/>
    </row>
    <row r="28" spans="1:11" s="4" customFormat="1" ht="30" customHeight="1">
      <c r="A28" s="4" t="s">
        <v>19</v>
      </c>
      <c r="B28" s="5">
        <v>18</v>
      </c>
      <c r="C28" s="15">
        <v>18</v>
      </c>
      <c r="D28" s="49" t="s">
        <v>24</v>
      </c>
      <c r="E28" s="58">
        <f>ROUND(('[1]consiladitation'!R279/100000),2)</f>
        <v>-2.8</v>
      </c>
      <c r="F28" s="60">
        <f>ROUND(('[1]consiladitation'!W279/100000),2)</f>
        <v>813.28</v>
      </c>
      <c r="G28" s="63">
        <f>ROUND(('[1]consiladitation'!AJ279/100000),2)</f>
        <v>23.98</v>
      </c>
      <c r="H28" s="63">
        <f>ROUND(('[1]consiladitation'!AK279/100000),2)</f>
        <v>214.16</v>
      </c>
      <c r="I28" s="63">
        <f t="shared" si="3"/>
        <v>21.18</v>
      </c>
      <c r="J28" s="63">
        <f t="shared" si="4"/>
        <v>1027.44</v>
      </c>
      <c r="K28" s="147"/>
    </row>
    <row r="29" spans="1:11" s="4" customFormat="1" ht="30" customHeight="1">
      <c r="A29" s="4" t="s">
        <v>19</v>
      </c>
      <c r="B29" s="5">
        <v>20</v>
      </c>
      <c r="C29" s="15">
        <v>19</v>
      </c>
      <c r="D29" s="49" t="s">
        <v>25</v>
      </c>
      <c r="E29" s="58">
        <f>ROUND(('[1]consiladitation'!R280/100000),2)</f>
        <v>0.47</v>
      </c>
      <c r="F29" s="60">
        <f>ROUND(('[1]consiladitation'!W280/100000),2)</f>
        <v>400.77</v>
      </c>
      <c r="G29" s="63">
        <f>ROUND(('[1]consiladitation'!AJ280/100000),2)</f>
        <v>34.26</v>
      </c>
      <c r="H29" s="63">
        <f>ROUND(('[1]consiladitation'!AK280/100000),2)</f>
        <v>280.42</v>
      </c>
      <c r="I29" s="63">
        <f t="shared" si="3"/>
        <v>34.73</v>
      </c>
      <c r="J29" s="63">
        <f t="shared" si="4"/>
        <v>681.19</v>
      </c>
      <c r="K29" s="147"/>
    </row>
    <row r="30" spans="1:11" s="4" customFormat="1" ht="30" customHeight="1">
      <c r="A30" s="4" t="s">
        <v>19</v>
      </c>
      <c r="B30" s="5">
        <v>21</v>
      </c>
      <c r="C30" s="15">
        <v>20</v>
      </c>
      <c r="D30" s="49" t="s">
        <v>26</v>
      </c>
      <c r="E30" s="58">
        <f>ROUND(('[1]consiladitation'!R281/100000),2)</f>
        <v>67.74</v>
      </c>
      <c r="F30" s="60">
        <f>ROUND(('[1]consiladitation'!W281/100000),2)</f>
        <v>398.94</v>
      </c>
      <c r="G30" s="63">
        <f>ROUND(('[1]consiladitation'!AJ281/100000),2)</f>
        <v>0.9</v>
      </c>
      <c r="H30" s="63">
        <f>ROUND(('[1]consiladitation'!AK281/100000),2)</f>
        <v>18.97</v>
      </c>
      <c r="I30" s="63">
        <f t="shared" si="3"/>
        <v>68.64</v>
      </c>
      <c r="J30" s="63">
        <f t="shared" si="4"/>
        <v>417.90999999999997</v>
      </c>
      <c r="K30" s="147"/>
    </row>
    <row r="31" spans="2:11" s="4" customFormat="1" ht="30" customHeight="1" thickBot="1">
      <c r="B31" s="5"/>
      <c r="C31" s="15">
        <v>21</v>
      </c>
      <c r="D31" s="49" t="s">
        <v>43</v>
      </c>
      <c r="E31" s="58">
        <f>ROUND(('[1]consiladitation'!R282/100000),2)</f>
        <v>70.04</v>
      </c>
      <c r="F31" s="60">
        <f>ROUND(('[1]consiladitation'!W282/100000),2)</f>
        <v>391.97</v>
      </c>
      <c r="G31" s="63">
        <f>ROUND(('[1]consiladitation'!AJ282/100000),2)</f>
        <v>1.08</v>
      </c>
      <c r="H31" s="63">
        <f>ROUND(('[1]consiladitation'!AK282/100000),2)</f>
        <v>17.64</v>
      </c>
      <c r="I31" s="63">
        <f t="shared" si="3"/>
        <v>71.12</v>
      </c>
      <c r="J31" s="63">
        <f t="shared" si="4"/>
        <v>409.61</v>
      </c>
      <c r="K31" s="147"/>
    </row>
    <row r="32" spans="2:10" s="6" customFormat="1" ht="9.75" customHeight="1" thickBot="1">
      <c r="B32" s="7"/>
      <c r="C32" s="26"/>
      <c r="D32" s="51"/>
      <c r="E32" s="59"/>
      <c r="F32" s="61"/>
      <c r="G32" s="64"/>
      <c r="H32" s="64"/>
      <c r="I32" s="64"/>
      <c r="J32" s="64"/>
    </row>
    <row r="33" spans="1:10" s="4" customFormat="1" ht="30" customHeight="1">
      <c r="A33" s="4" t="s">
        <v>27</v>
      </c>
      <c r="B33" s="5">
        <v>2</v>
      </c>
      <c r="C33" s="15">
        <v>22</v>
      </c>
      <c r="D33" s="49" t="s">
        <v>28</v>
      </c>
      <c r="E33" s="58">
        <f>ROUND(('[1]consiladitation'!R284/100000),2)</f>
        <v>169.96</v>
      </c>
      <c r="F33" s="60">
        <f>ROUND(('[1]consiladitation'!W284/100000),2)</f>
        <v>1583.64</v>
      </c>
      <c r="G33" s="63">
        <f>ROUND(('[1]consiladitation'!AJ284/100000),2)</f>
        <v>0.06</v>
      </c>
      <c r="H33" s="63">
        <f>ROUND(('[1]consiladitation'!AK284/100000),2)</f>
        <v>1.54</v>
      </c>
      <c r="I33" s="63">
        <f aca="true" t="shared" si="5" ref="I33:J37">E33+G33</f>
        <v>170.02</v>
      </c>
      <c r="J33" s="63">
        <f t="shared" si="5"/>
        <v>1585.18</v>
      </c>
    </row>
    <row r="34" spans="1:10" s="4" customFormat="1" ht="30" customHeight="1">
      <c r="A34" s="4" t="s">
        <v>27</v>
      </c>
      <c r="B34" s="5">
        <v>11</v>
      </c>
      <c r="C34" s="15">
        <v>23</v>
      </c>
      <c r="D34" s="49" t="s">
        <v>29</v>
      </c>
      <c r="E34" s="58">
        <f>ROUND(('[1]consiladitation'!R285/100000),2)</f>
        <v>-2.56</v>
      </c>
      <c r="F34" s="60">
        <f>ROUND(('[1]consiladitation'!W285/100000),2)</f>
        <v>458.91</v>
      </c>
      <c r="G34" s="63">
        <f>ROUND(('[1]consiladitation'!AJ285/100000),2)</f>
        <v>0.07</v>
      </c>
      <c r="H34" s="63">
        <f>ROUND(('[1]consiladitation'!AK285/100000),2)</f>
        <v>0.4</v>
      </c>
      <c r="I34" s="63">
        <f t="shared" si="5"/>
        <v>-2.49</v>
      </c>
      <c r="J34" s="63">
        <f t="shared" si="5"/>
        <v>459.31</v>
      </c>
    </row>
    <row r="35" spans="1:10" s="4" customFormat="1" ht="30" customHeight="1">
      <c r="A35" s="4" t="s">
        <v>30</v>
      </c>
      <c r="B35" s="5">
        <v>24</v>
      </c>
      <c r="C35" s="15">
        <v>24</v>
      </c>
      <c r="D35" s="49" t="s">
        <v>31</v>
      </c>
      <c r="E35" s="58">
        <f>ROUND(('[1]consiladitation'!R286/100000),2)</f>
        <v>-0.68</v>
      </c>
      <c r="F35" s="60">
        <f>ROUND(('[1]consiladitation'!W286/100000),2)</f>
        <v>2874.09</v>
      </c>
      <c r="G35" s="63">
        <f>ROUND(('[1]consiladitation'!AJ286/100000),2)</f>
        <v>0.03</v>
      </c>
      <c r="H35" s="63">
        <f>ROUND(('[1]consiladitation'!AK286/100000),2)</f>
        <v>0.97</v>
      </c>
      <c r="I35" s="63">
        <f t="shared" si="5"/>
        <v>-0.65</v>
      </c>
      <c r="J35" s="63">
        <f t="shared" si="5"/>
        <v>2875.06</v>
      </c>
    </row>
    <row r="36" spans="1:10" s="4" customFormat="1" ht="30" customHeight="1">
      <c r="A36" s="4" t="s">
        <v>30</v>
      </c>
      <c r="B36" s="5">
        <v>12</v>
      </c>
      <c r="C36" s="15">
        <v>25</v>
      </c>
      <c r="D36" s="49" t="s">
        <v>32</v>
      </c>
      <c r="E36" s="58">
        <f>ROUND(('[1]consiladitation'!R287/100000),2)</f>
        <v>434.44</v>
      </c>
      <c r="F36" s="60">
        <f>ROUND(('[1]consiladitation'!W287/100000),2)</f>
        <v>5475.49</v>
      </c>
      <c r="G36" s="63">
        <f>ROUND(('[1]consiladitation'!AJ287/100000),2)</f>
        <v>3.36</v>
      </c>
      <c r="H36" s="63">
        <f>ROUND(('[1]consiladitation'!AK287/100000),2)</f>
        <v>10.02</v>
      </c>
      <c r="I36" s="63">
        <f t="shared" si="5"/>
        <v>437.8</v>
      </c>
      <c r="J36" s="63">
        <f t="shared" si="5"/>
        <v>5485.51</v>
      </c>
    </row>
    <row r="37" spans="1:10" s="4" customFormat="1" ht="30" customHeight="1" thickBot="1">
      <c r="A37" s="4" t="s">
        <v>30</v>
      </c>
      <c r="B37" s="5">
        <v>19</v>
      </c>
      <c r="C37" s="16">
        <v>26</v>
      </c>
      <c r="D37" s="50" t="s">
        <v>33</v>
      </c>
      <c r="E37" s="58">
        <f>ROUND(('[1]consiladitation'!R288/100000),2)</f>
        <v>192.56</v>
      </c>
      <c r="F37" s="60">
        <f>ROUND(('[1]consiladitation'!W288/100000),2)</f>
        <v>2014.96</v>
      </c>
      <c r="G37" s="63">
        <f>ROUND(('[1]consiladitation'!AJ288/100000),2)</f>
        <v>0.53</v>
      </c>
      <c r="H37" s="63">
        <f>ROUND(('[1]consiladitation'!AK288/100000),2)</f>
        <v>5.22</v>
      </c>
      <c r="I37" s="65">
        <f t="shared" si="5"/>
        <v>193.09</v>
      </c>
      <c r="J37" s="65">
        <f t="shared" si="5"/>
        <v>2020.18</v>
      </c>
    </row>
    <row r="38" spans="2:10" s="4" customFormat="1" ht="9.75" customHeight="1" thickBot="1">
      <c r="B38" s="89"/>
      <c r="C38" s="26"/>
      <c r="D38" s="51"/>
      <c r="E38" s="59"/>
      <c r="F38" s="61"/>
      <c r="G38" s="64"/>
      <c r="H38" s="64"/>
      <c r="I38" s="64"/>
      <c r="J38" s="64"/>
    </row>
    <row r="39" spans="3:13" s="8" customFormat="1" ht="30" customHeight="1" thickBot="1">
      <c r="C39" s="28"/>
      <c r="D39" s="53" t="s">
        <v>1</v>
      </c>
      <c r="E39" s="57">
        <f>SUM(E9:E37)</f>
        <v>2230.4700000000003</v>
      </c>
      <c r="F39" s="57">
        <f>SUM(F9:F37)</f>
        <v>27611.75</v>
      </c>
      <c r="G39" s="57">
        <f>SUM(G9:G37)</f>
        <v>160.88000000000005</v>
      </c>
      <c r="H39" s="57">
        <f>SUM(H9:H37)</f>
        <v>1173.64</v>
      </c>
      <c r="I39" s="57">
        <f>E39+G39</f>
        <v>2391.3500000000004</v>
      </c>
      <c r="J39" s="57">
        <f>F39+H39</f>
        <v>28785.39</v>
      </c>
      <c r="M39" s="8" t="s">
        <v>90</v>
      </c>
    </row>
    <row r="40" spans="3:10" ht="34.5" customHeight="1">
      <c r="C40" s="225" t="s">
        <v>41</v>
      </c>
      <c r="D40" s="219" t="s">
        <v>109</v>
      </c>
      <c r="E40" s="220"/>
      <c r="F40" s="220"/>
      <c r="G40" s="220"/>
      <c r="H40" s="220"/>
      <c r="I40" s="220"/>
      <c r="J40" s="221"/>
    </row>
    <row r="41" spans="3:10" ht="11.25" customHeight="1" hidden="1">
      <c r="C41" s="226"/>
      <c r="D41" s="222"/>
      <c r="E41" s="223"/>
      <c r="F41" s="223"/>
      <c r="G41" s="223"/>
      <c r="H41" s="223"/>
      <c r="I41" s="223"/>
      <c r="J41" s="224"/>
    </row>
    <row r="42" ht="25.5">
      <c r="D42" s="201" t="s">
        <v>92</v>
      </c>
    </row>
  </sheetData>
  <sheetProtection/>
  <mergeCells count="12">
    <mergeCell ref="D40:J41"/>
    <mergeCell ref="C40:C41"/>
    <mergeCell ref="C6:C8"/>
    <mergeCell ref="D6:D8"/>
    <mergeCell ref="E6:J6"/>
    <mergeCell ref="E7:F7"/>
    <mergeCell ref="I7:J7"/>
    <mergeCell ref="G7:H7"/>
    <mergeCell ref="C1:J1"/>
    <mergeCell ref="C2:J2"/>
    <mergeCell ref="C3:J3"/>
    <mergeCell ref="C4:J4"/>
  </mergeCells>
  <printOptions gridLines="1" horizontalCentered="1"/>
  <pageMargins left="0.5" right="0.5" top="0.5" bottom="0.5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Normal="85" zoomScaleSheetLayoutView="75" zoomScalePageLayoutView="0" workbookViewId="0" topLeftCell="C1">
      <selection activeCell="R28" sqref="R28"/>
    </sheetView>
  </sheetViews>
  <sheetFormatPr defaultColWidth="7.8515625" defaultRowHeight="12.75"/>
  <cols>
    <col min="1" max="2" width="0" style="1" hidden="1" customWidth="1"/>
    <col min="3" max="3" width="7.140625" style="1" customWidth="1"/>
    <col min="4" max="4" width="31.00390625" style="1" bestFit="1" customWidth="1"/>
    <col min="5" max="5" width="18.7109375" style="1" customWidth="1"/>
    <col min="6" max="6" width="16.28125" style="1" customWidth="1"/>
    <col min="7" max="7" width="18.57421875" style="1" customWidth="1"/>
    <col min="8" max="8" width="16.00390625" style="1" customWidth="1"/>
    <col min="9" max="9" width="18.7109375" style="9" customWidth="1"/>
    <col min="10" max="10" width="16.140625" style="1" customWidth="1"/>
    <col min="11" max="11" width="7.8515625" style="1" customWidth="1"/>
    <col min="12" max="12" width="15.140625" style="1" bestFit="1" customWidth="1"/>
    <col min="13" max="16384" width="7.8515625" style="1" customWidth="1"/>
  </cols>
  <sheetData>
    <row r="1" spans="3:10" ht="30">
      <c r="C1" s="211" t="s">
        <v>34</v>
      </c>
      <c r="D1" s="212"/>
      <c r="E1" s="212"/>
      <c r="F1" s="212"/>
      <c r="G1" s="212"/>
      <c r="H1" s="212"/>
      <c r="I1" s="212"/>
      <c r="J1" s="213"/>
    </row>
    <row r="2" spans="3:10" ht="36.75" customHeight="1">
      <c r="C2" s="214" t="s">
        <v>42</v>
      </c>
      <c r="D2" s="215"/>
      <c r="E2" s="215"/>
      <c r="F2" s="215"/>
      <c r="G2" s="215"/>
      <c r="H2" s="215"/>
      <c r="I2" s="215"/>
      <c r="J2" s="203"/>
    </row>
    <row r="3" spans="3:10" ht="28.5" customHeight="1">
      <c r="C3" s="204" t="s">
        <v>44</v>
      </c>
      <c r="D3" s="202"/>
      <c r="E3" s="202"/>
      <c r="F3" s="202"/>
      <c r="G3" s="202"/>
      <c r="H3" s="202"/>
      <c r="I3" s="202"/>
      <c r="J3" s="216"/>
    </row>
    <row r="4" spans="3:10" ht="13.5" thickBot="1">
      <c r="C4" s="10"/>
      <c r="D4" s="11"/>
      <c r="E4" s="11"/>
      <c r="F4" s="11"/>
      <c r="G4" s="11"/>
      <c r="H4" s="11"/>
      <c r="I4" s="12"/>
      <c r="J4" s="13"/>
    </row>
    <row r="5" spans="3:10" s="2" customFormat="1" ht="21.75" customHeight="1" thickBot="1">
      <c r="C5" s="227" t="s">
        <v>40</v>
      </c>
      <c r="D5" s="230" t="s">
        <v>37</v>
      </c>
      <c r="E5" s="246" t="s">
        <v>95</v>
      </c>
      <c r="F5" s="247"/>
      <c r="G5" s="247"/>
      <c r="H5" s="247"/>
      <c r="I5" s="247"/>
      <c r="J5" s="248"/>
    </row>
    <row r="6" spans="3:10" s="2" customFormat="1" ht="24.75" customHeight="1" thickBot="1">
      <c r="C6" s="228"/>
      <c r="D6" s="231"/>
      <c r="E6" s="205" t="s">
        <v>35</v>
      </c>
      <c r="F6" s="206"/>
      <c r="G6" s="209" t="s">
        <v>0</v>
      </c>
      <c r="H6" s="210"/>
      <c r="I6" s="207" t="s">
        <v>36</v>
      </c>
      <c r="J6" s="208"/>
    </row>
    <row r="7" spans="3:10" s="3" customFormat="1" ht="37.5" customHeight="1" thickBot="1">
      <c r="C7" s="229"/>
      <c r="D7" s="232"/>
      <c r="E7" s="20" t="s">
        <v>45</v>
      </c>
      <c r="F7" s="19" t="s">
        <v>46</v>
      </c>
      <c r="G7" s="20" t="s">
        <v>45</v>
      </c>
      <c r="H7" s="19" t="s">
        <v>46</v>
      </c>
      <c r="I7" s="20" t="s">
        <v>45</v>
      </c>
      <c r="J7" s="19" t="s">
        <v>46</v>
      </c>
    </row>
    <row r="8" spans="1:10" s="4" customFormat="1" ht="30" customHeight="1">
      <c r="A8" s="4" t="s">
        <v>4</v>
      </c>
      <c r="B8" s="5">
        <v>1</v>
      </c>
      <c r="C8" s="14">
        <v>1</v>
      </c>
      <c r="D8" s="17" t="s">
        <v>5</v>
      </c>
      <c r="E8" s="67">
        <f>'[1]consiladitation'!C260</f>
        <v>7461</v>
      </c>
      <c r="F8" s="63">
        <f>'[1]consiladitation'!AC260</f>
        <v>169.55</v>
      </c>
      <c r="G8" s="70">
        <f>'[1]consiladitation'!AE260</f>
        <v>1907</v>
      </c>
      <c r="H8" s="63">
        <f>'[1]consiladitation'!AM260</f>
        <v>11.21</v>
      </c>
      <c r="I8" s="70">
        <f>E8+G8</f>
        <v>9368</v>
      </c>
      <c r="J8" s="63">
        <f>'[1]consiladitation'!BO228</f>
        <v>147.65</v>
      </c>
    </row>
    <row r="9" spans="1:10" s="4" customFormat="1" ht="30" customHeight="1">
      <c r="A9" s="4" t="s">
        <v>4</v>
      </c>
      <c r="B9" s="5">
        <v>3</v>
      </c>
      <c r="C9" s="15">
        <v>2</v>
      </c>
      <c r="D9" s="18" t="s">
        <v>6</v>
      </c>
      <c r="E9" s="67">
        <f>'[1]consiladitation'!C261</f>
        <v>98188</v>
      </c>
      <c r="F9" s="63">
        <f>'[1]consiladitation'!AC261</f>
        <v>111.53</v>
      </c>
      <c r="G9" s="70">
        <f>'[1]consiladitation'!AE261</f>
        <v>6925</v>
      </c>
      <c r="H9" s="63">
        <f>'[1]consiladitation'!AM261</f>
        <v>0.72</v>
      </c>
      <c r="I9" s="70">
        <f>E9+G9</f>
        <v>105113</v>
      </c>
      <c r="J9" s="63">
        <f>'[1]consiladitation'!BO229</f>
        <v>104.42</v>
      </c>
    </row>
    <row r="10" spans="1:10" s="4" customFormat="1" ht="30" customHeight="1">
      <c r="A10" s="4" t="s">
        <v>4</v>
      </c>
      <c r="B10" s="5">
        <v>5</v>
      </c>
      <c r="C10" s="15">
        <v>3</v>
      </c>
      <c r="D10" s="18" t="s">
        <v>7</v>
      </c>
      <c r="E10" s="67">
        <f>'[1]consiladitation'!C262</f>
        <v>278321</v>
      </c>
      <c r="F10" s="63">
        <f>'[1]consiladitation'!AC262</f>
        <v>16.51</v>
      </c>
      <c r="G10" s="70">
        <f>'[1]consiladitation'!AE262</f>
        <v>5820</v>
      </c>
      <c r="H10" s="63">
        <f>'[1]consiladitation'!AM262</f>
        <v>0.62</v>
      </c>
      <c r="I10" s="70">
        <f aca="true" t="shared" si="0" ref="I10:I16">E10+G10</f>
        <v>284141</v>
      </c>
      <c r="J10" s="63">
        <f>'[1]consiladitation'!BO230</f>
        <v>16.95</v>
      </c>
    </row>
    <row r="11" spans="1:10" s="4" customFormat="1" ht="30" customHeight="1">
      <c r="A11" s="4" t="s">
        <v>4</v>
      </c>
      <c r="B11" s="5">
        <v>6</v>
      </c>
      <c r="C11" s="15">
        <v>4</v>
      </c>
      <c r="D11" s="18" t="s">
        <v>8</v>
      </c>
      <c r="E11" s="67">
        <f>'[1]consiladitation'!C263</f>
        <v>107239</v>
      </c>
      <c r="F11" s="63">
        <f>'[1]consiladitation'!AC263</f>
        <v>87.53</v>
      </c>
      <c r="G11" s="70">
        <f>'[1]consiladitation'!AE263</f>
        <v>3400</v>
      </c>
      <c r="H11" s="63">
        <f>'[1]consiladitation'!AM263</f>
        <v>10.44</v>
      </c>
      <c r="I11" s="70">
        <f t="shared" si="0"/>
        <v>110639</v>
      </c>
      <c r="J11" s="63">
        <f>'[1]consiladitation'!BO231</f>
        <v>92.04</v>
      </c>
    </row>
    <row r="12" spans="1:10" s="4" customFormat="1" ht="30" customHeight="1">
      <c r="A12" s="4" t="s">
        <v>4</v>
      </c>
      <c r="B12" s="5">
        <v>23</v>
      </c>
      <c r="C12" s="15">
        <v>5</v>
      </c>
      <c r="D12" s="18" t="s">
        <v>9</v>
      </c>
      <c r="E12" s="67">
        <f>'[1]consiladitation'!C264</f>
        <v>33720</v>
      </c>
      <c r="F12" s="63">
        <f>'[1]consiladitation'!AC264</f>
        <v>195.06</v>
      </c>
      <c r="G12" s="70">
        <f>'[1]consiladitation'!AE264</f>
        <v>3141</v>
      </c>
      <c r="H12" s="63">
        <f>'[1]consiladitation'!AM264</f>
        <v>78.67</v>
      </c>
      <c r="I12" s="70">
        <f t="shared" si="0"/>
        <v>36861</v>
      </c>
      <c r="J12" s="63">
        <f>'[1]consiladitation'!BO232</f>
        <v>184.45</v>
      </c>
    </row>
    <row r="13" spans="1:10" s="4" customFormat="1" ht="30" customHeight="1">
      <c r="A13" s="4" t="s">
        <v>4</v>
      </c>
      <c r="B13" s="5">
        <v>15</v>
      </c>
      <c r="C13" s="15">
        <v>6</v>
      </c>
      <c r="D13" s="18" t="s">
        <v>10</v>
      </c>
      <c r="E13" s="67">
        <f>'[1]consiladitation'!C265</f>
        <v>62801</v>
      </c>
      <c r="F13" s="63">
        <f>'[1]consiladitation'!AC265</f>
        <v>91.77</v>
      </c>
      <c r="G13" s="70">
        <f>'[1]consiladitation'!AE265</f>
        <v>11972</v>
      </c>
      <c r="H13" s="63">
        <f>'[1]consiladitation'!AM265</f>
        <v>43.54</v>
      </c>
      <c r="I13" s="70">
        <f t="shared" si="0"/>
        <v>74773</v>
      </c>
      <c r="J13" s="63">
        <f>'[1]consiladitation'!BO233</f>
        <v>78.03</v>
      </c>
    </row>
    <row r="14" spans="2:10" s="4" customFormat="1" ht="30" customHeight="1">
      <c r="B14" s="5"/>
      <c r="C14" s="15">
        <v>7</v>
      </c>
      <c r="D14" s="18" t="s">
        <v>11</v>
      </c>
      <c r="E14" s="67">
        <f>'[1]consiladitation'!C266</f>
        <v>60761</v>
      </c>
      <c r="F14" s="63">
        <f>'[1]consiladitation'!AC266</f>
        <v>139.67</v>
      </c>
      <c r="G14" s="70">
        <f>'[1]consiladitation'!AE266</f>
        <v>11274</v>
      </c>
      <c r="H14" s="63">
        <f>'[1]consiladitation'!AM266</f>
        <v>15.88</v>
      </c>
      <c r="I14" s="70">
        <f t="shared" si="0"/>
        <v>72035</v>
      </c>
      <c r="J14" s="63">
        <f>'[1]consiladitation'!BO234</f>
        <v>121.87</v>
      </c>
    </row>
    <row r="15" spans="1:10" s="4" customFormat="1" ht="30" customHeight="1">
      <c r="A15" s="4" t="s">
        <v>4</v>
      </c>
      <c r="B15" s="5">
        <v>16</v>
      </c>
      <c r="C15" s="15">
        <v>8</v>
      </c>
      <c r="D15" s="18" t="s">
        <v>12</v>
      </c>
      <c r="E15" s="67">
        <f>'[1]consiladitation'!C267</f>
        <v>106993</v>
      </c>
      <c r="F15" s="63">
        <f>'[1]consiladitation'!AC267</f>
        <v>42.57</v>
      </c>
      <c r="G15" s="70">
        <f>'[1]consiladitation'!AE267</f>
        <v>24250</v>
      </c>
      <c r="H15" s="63">
        <f>'[1]consiladitation'!AM267</f>
        <v>27.44</v>
      </c>
      <c r="I15" s="70">
        <f t="shared" si="0"/>
        <v>131243</v>
      </c>
      <c r="J15" s="63">
        <f>'[1]consiladitation'!BO235</f>
        <v>40.11</v>
      </c>
    </row>
    <row r="16" spans="1:10" s="4" customFormat="1" ht="30" customHeight="1" thickBot="1">
      <c r="A16" s="4" t="s">
        <v>4</v>
      </c>
      <c r="B16" s="5">
        <v>22</v>
      </c>
      <c r="C16" s="23">
        <v>9</v>
      </c>
      <c r="D16" s="21" t="s">
        <v>13</v>
      </c>
      <c r="E16" s="67">
        <f>'[1]consiladitation'!C268</f>
        <v>66319</v>
      </c>
      <c r="F16" s="63">
        <f>'[1]consiladitation'!AC268</f>
        <v>73.56</v>
      </c>
      <c r="G16" s="70">
        <f>'[1]consiladitation'!AE268</f>
        <v>6523</v>
      </c>
      <c r="H16" s="63">
        <f>'[1]consiladitation'!AM268</f>
        <v>89.02</v>
      </c>
      <c r="I16" s="70">
        <f t="shared" si="0"/>
        <v>72842</v>
      </c>
      <c r="J16" s="63">
        <f>'[1]consiladitation'!BO236</f>
        <v>74.07</v>
      </c>
    </row>
    <row r="17" spans="2:10" s="6" customFormat="1" ht="9.75" customHeight="1" thickBot="1">
      <c r="B17" s="7"/>
      <c r="C17" s="26"/>
      <c r="D17" s="27"/>
      <c r="E17" s="68"/>
      <c r="F17" s="66"/>
      <c r="G17" s="71"/>
      <c r="H17" s="66"/>
      <c r="I17" s="71"/>
      <c r="J17" s="66"/>
    </row>
    <row r="18" spans="1:10" s="4" customFormat="1" ht="30" customHeight="1">
      <c r="A18" s="4" t="s">
        <v>14</v>
      </c>
      <c r="B18" s="5">
        <v>4</v>
      </c>
      <c r="C18" s="24">
        <v>10</v>
      </c>
      <c r="D18" s="25" t="s">
        <v>15</v>
      </c>
      <c r="E18" s="67">
        <f>'[1]consiladitation'!C270</f>
        <v>85087</v>
      </c>
      <c r="F18" s="63">
        <f>'[1]consiladitation'!AC270</f>
        <v>70.72</v>
      </c>
      <c r="G18" s="70">
        <f>'[1]consiladitation'!AE270</f>
        <v>44278</v>
      </c>
      <c r="H18" s="63">
        <f>'[1]consiladitation'!AM270</f>
        <v>18.89</v>
      </c>
      <c r="I18" s="70">
        <f>E18+G18</f>
        <v>129365</v>
      </c>
      <c r="J18" s="63">
        <f>'[1]consiladitation'!BO238</f>
        <v>50.05</v>
      </c>
    </row>
    <row r="19" spans="1:10" s="4" customFormat="1" ht="30" customHeight="1">
      <c r="A19" s="4" t="s">
        <v>14</v>
      </c>
      <c r="B19" s="5">
        <v>7</v>
      </c>
      <c r="C19" s="15">
        <v>11</v>
      </c>
      <c r="D19" s="18" t="s">
        <v>16</v>
      </c>
      <c r="E19" s="67">
        <f>'[1]consiladitation'!C271</f>
        <v>122477</v>
      </c>
      <c r="F19" s="63">
        <f>'[1]consiladitation'!AC271</f>
        <v>155</v>
      </c>
      <c r="G19" s="70">
        <f>'[1]consiladitation'!AE271</f>
        <v>132763</v>
      </c>
      <c r="H19" s="63">
        <f>'[1]consiladitation'!AM271</f>
        <v>7.86</v>
      </c>
      <c r="I19" s="70">
        <f>E19+G19</f>
        <v>255240</v>
      </c>
      <c r="J19" s="63">
        <f>'[1]consiladitation'!BO239</f>
        <v>87.61</v>
      </c>
    </row>
    <row r="20" spans="1:10" s="4" customFormat="1" ht="30" customHeight="1">
      <c r="A20" s="4" t="s">
        <v>14</v>
      </c>
      <c r="B20" s="5">
        <v>13</v>
      </c>
      <c r="C20" s="15">
        <v>12</v>
      </c>
      <c r="D20" s="18" t="s">
        <v>17</v>
      </c>
      <c r="E20" s="67">
        <f>'[1]consiladitation'!C272</f>
        <v>51295</v>
      </c>
      <c r="F20" s="63">
        <f>'[1]consiladitation'!AC272</f>
        <v>42.04</v>
      </c>
      <c r="G20" s="70">
        <f>'[1]consiladitation'!AE272</f>
        <v>319015</v>
      </c>
      <c r="H20" s="63">
        <f>'[1]consiladitation'!AM272</f>
        <v>7.64</v>
      </c>
      <c r="I20" s="70">
        <f>E20+G20</f>
        <v>370310</v>
      </c>
      <c r="J20" s="63">
        <f>'[1]consiladitation'!BO240</f>
        <v>21.72</v>
      </c>
    </row>
    <row r="21" spans="1:10" s="4" customFormat="1" ht="30" customHeight="1" thickBot="1">
      <c r="A21" s="4" t="s">
        <v>14</v>
      </c>
      <c r="B21" s="5">
        <v>14</v>
      </c>
      <c r="C21" s="15">
        <v>13</v>
      </c>
      <c r="D21" s="18" t="s">
        <v>18</v>
      </c>
      <c r="E21" s="67">
        <f>'[1]consiladitation'!C273</f>
        <v>112731</v>
      </c>
      <c r="F21" s="63">
        <f>'[1]consiladitation'!AC273</f>
        <v>179.12</v>
      </c>
      <c r="G21" s="70">
        <f>'[1]consiladitation'!AE273</f>
        <v>101828</v>
      </c>
      <c r="H21" s="63">
        <f>'[1]consiladitation'!AM273</f>
        <v>2.65</v>
      </c>
      <c r="I21" s="70">
        <f>E21+G21</f>
        <v>214559</v>
      </c>
      <c r="J21" s="63">
        <f>'[1]consiladitation'!BO241</f>
        <v>59.75</v>
      </c>
    </row>
    <row r="22" spans="2:10" s="6" customFormat="1" ht="9.75" customHeight="1" thickBot="1">
      <c r="B22" s="7"/>
      <c r="C22" s="26"/>
      <c r="D22" s="27"/>
      <c r="E22" s="68"/>
      <c r="F22" s="66"/>
      <c r="G22" s="71"/>
      <c r="H22" s="66"/>
      <c r="I22" s="71"/>
      <c r="J22" s="66"/>
    </row>
    <row r="23" spans="1:10" s="4" customFormat="1" ht="30" customHeight="1">
      <c r="A23" s="4" t="s">
        <v>19</v>
      </c>
      <c r="B23" s="5">
        <v>8</v>
      </c>
      <c r="C23" s="15">
        <v>14</v>
      </c>
      <c r="D23" s="18" t="s">
        <v>20</v>
      </c>
      <c r="E23" s="67">
        <f>'[1]consiladitation'!C275</f>
        <v>23431</v>
      </c>
      <c r="F23" s="63">
        <f>'[1]consiladitation'!AC275</f>
        <v>55.3</v>
      </c>
      <c r="G23" s="70">
        <f>'[1]consiladitation'!AE275</f>
        <v>3535</v>
      </c>
      <c r="H23" s="63">
        <f>'[1]consiladitation'!AM275</f>
        <v>15.66</v>
      </c>
      <c r="I23" s="70">
        <f aca="true" t="shared" si="1" ref="I23:I30">E23+G23</f>
        <v>26966</v>
      </c>
      <c r="J23" s="63">
        <f>'[1]consiladitation'!BO243</f>
        <v>43.29</v>
      </c>
    </row>
    <row r="24" spans="1:10" s="4" customFormat="1" ht="30" customHeight="1">
      <c r="A24" s="4" t="s">
        <v>19</v>
      </c>
      <c r="B24" s="5">
        <v>9</v>
      </c>
      <c r="C24" s="15">
        <v>15</v>
      </c>
      <c r="D24" s="18" t="s">
        <v>21</v>
      </c>
      <c r="E24" s="67">
        <f>'[1]consiladitation'!C276</f>
        <v>56383</v>
      </c>
      <c r="F24" s="63">
        <f>'[1]consiladitation'!AC276</f>
        <v>99.16</v>
      </c>
      <c r="G24" s="70">
        <f>'[1]consiladitation'!AE276</f>
        <v>12845</v>
      </c>
      <c r="H24" s="63">
        <f>'[1]consiladitation'!AM276</f>
        <v>3.98</v>
      </c>
      <c r="I24" s="70">
        <f t="shared" si="1"/>
        <v>69228</v>
      </c>
      <c r="J24" s="63">
        <f>'[1]consiladitation'!BO244</f>
        <v>92.25</v>
      </c>
    </row>
    <row r="25" spans="1:10" s="4" customFormat="1" ht="30" customHeight="1">
      <c r="A25" s="4" t="s">
        <v>19</v>
      </c>
      <c r="B25" s="5">
        <v>10</v>
      </c>
      <c r="C25" s="15">
        <v>16</v>
      </c>
      <c r="D25" s="18" t="s">
        <v>22</v>
      </c>
      <c r="E25" s="67">
        <f>'[1]consiladitation'!C277</f>
        <v>74439</v>
      </c>
      <c r="F25" s="63">
        <f>'[1]consiladitation'!AC277</f>
        <v>177.29</v>
      </c>
      <c r="G25" s="70">
        <f>'[1]consiladitation'!AE277</f>
        <v>4705</v>
      </c>
      <c r="H25" s="63">
        <f>'[1]consiladitation'!AM277</f>
        <v>3.13</v>
      </c>
      <c r="I25" s="70">
        <f t="shared" si="1"/>
        <v>79144</v>
      </c>
      <c r="J25" s="63">
        <f>'[1]consiladitation'!BO245</f>
        <v>159.18</v>
      </c>
    </row>
    <row r="26" spans="1:10" s="4" customFormat="1" ht="30" customHeight="1">
      <c r="A26" s="4" t="s">
        <v>19</v>
      </c>
      <c r="B26" s="5">
        <v>17</v>
      </c>
      <c r="C26" s="15">
        <v>17</v>
      </c>
      <c r="D26" s="18" t="s">
        <v>23</v>
      </c>
      <c r="E26" s="67">
        <f>'[1]consiladitation'!C278</f>
        <v>52665</v>
      </c>
      <c r="F26" s="63">
        <f>'[1]consiladitation'!AC278</f>
        <v>87.71</v>
      </c>
      <c r="G26" s="70">
        <f>'[1]consiladitation'!AE278</f>
        <v>5440</v>
      </c>
      <c r="H26" s="63">
        <f>'[1]consiladitation'!AM278</f>
        <v>6.95</v>
      </c>
      <c r="I26" s="70">
        <f t="shared" si="1"/>
        <v>58105</v>
      </c>
      <c r="J26" s="63">
        <f>'[1]consiladitation'!BO246</f>
        <v>87.93</v>
      </c>
    </row>
    <row r="27" spans="1:10" s="4" customFormat="1" ht="30" customHeight="1">
      <c r="A27" s="4" t="s">
        <v>19</v>
      </c>
      <c r="B27" s="5">
        <v>18</v>
      </c>
      <c r="C27" s="15">
        <v>18</v>
      </c>
      <c r="D27" s="18" t="s">
        <v>24</v>
      </c>
      <c r="E27" s="67">
        <f>'[1]consiladitation'!C279</f>
        <v>114896</v>
      </c>
      <c r="F27" s="63">
        <f>'[1]consiladitation'!AC279</f>
        <v>68.67</v>
      </c>
      <c r="G27" s="70">
        <f>'[1]consiladitation'!AE279</f>
        <v>102837</v>
      </c>
      <c r="H27" s="63">
        <f>'[1]consiladitation'!AM279</f>
        <v>18.78</v>
      </c>
      <c r="I27" s="70">
        <f t="shared" si="1"/>
        <v>217733</v>
      </c>
      <c r="J27" s="63">
        <f>'[1]consiladitation'!BO247</f>
        <v>47.81</v>
      </c>
    </row>
    <row r="28" spans="1:10" s="4" customFormat="1" ht="30" customHeight="1">
      <c r="A28" s="4" t="s">
        <v>19</v>
      </c>
      <c r="B28" s="5">
        <v>20</v>
      </c>
      <c r="C28" s="15">
        <v>19</v>
      </c>
      <c r="D28" s="18" t="s">
        <v>25</v>
      </c>
      <c r="E28" s="67">
        <f>'[1]consiladitation'!C280</f>
        <v>363050</v>
      </c>
      <c r="F28" s="63">
        <f>'[1]consiladitation'!AC280</f>
        <v>14.36</v>
      </c>
      <c r="G28" s="70">
        <f>'[1]consiladitation'!AE280</f>
        <v>95189</v>
      </c>
      <c r="H28" s="63">
        <f>'[1]consiladitation'!AM280</f>
        <v>25.81</v>
      </c>
      <c r="I28" s="70">
        <f t="shared" si="1"/>
        <v>458239</v>
      </c>
      <c r="J28" s="63">
        <f>'[1]consiladitation'!BO248</f>
        <v>18.94</v>
      </c>
    </row>
    <row r="29" spans="1:10" s="4" customFormat="1" ht="30" customHeight="1">
      <c r="A29" s="4" t="s">
        <v>19</v>
      </c>
      <c r="B29" s="5">
        <v>21</v>
      </c>
      <c r="C29" s="15">
        <v>20</v>
      </c>
      <c r="D29" s="18" t="s">
        <v>26</v>
      </c>
      <c r="E29" s="67">
        <f>'[1]consiladitation'!C281</f>
        <v>74770</v>
      </c>
      <c r="F29" s="63">
        <f>'[1]consiladitation'!AC281</f>
        <v>42.58</v>
      </c>
      <c r="G29" s="70">
        <f>'[1]consiladitation'!AE281</f>
        <v>23221</v>
      </c>
      <c r="H29" s="63">
        <f>'[1]consiladitation'!AM281</f>
        <v>6.03</v>
      </c>
      <c r="I29" s="70">
        <f t="shared" si="1"/>
        <v>97991</v>
      </c>
      <c r="J29" s="63">
        <f>'[1]consiladitation'!BO249</f>
        <v>30.27</v>
      </c>
    </row>
    <row r="30" spans="2:10" s="4" customFormat="1" ht="30" customHeight="1" thickBot="1">
      <c r="B30" s="5"/>
      <c r="C30" s="15">
        <v>21</v>
      </c>
      <c r="D30" s="18" t="s">
        <v>43</v>
      </c>
      <c r="E30" s="67">
        <f>'[1]consiladitation'!C282</f>
        <v>43161</v>
      </c>
      <c r="F30" s="63">
        <f>'[1]consiladitation'!AC282</f>
        <v>92.39</v>
      </c>
      <c r="G30" s="70">
        <f>'[1]consiladitation'!AE282</f>
        <v>16817</v>
      </c>
      <c r="H30" s="63">
        <f>'[1]consiladitation'!AM282</f>
        <v>8.81</v>
      </c>
      <c r="I30" s="70">
        <f t="shared" si="1"/>
        <v>59978</v>
      </c>
      <c r="J30" s="63">
        <f>'[1]consiladitation'!BO250</f>
        <v>59.99</v>
      </c>
    </row>
    <row r="31" spans="2:10" s="6" customFormat="1" ht="9.75" customHeight="1" thickBot="1">
      <c r="B31" s="7"/>
      <c r="C31" s="26"/>
      <c r="D31" s="27"/>
      <c r="E31" s="68"/>
      <c r="F31" s="66"/>
      <c r="G31" s="71"/>
      <c r="H31" s="66"/>
      <c r="I31" s="71"/>
      <c r="J31" s="66"/>
    </row>
    <row r="32" spans="1:10" s="4" customFormat="1" ht="30" customHeight="1">
      <c r="A32" s="4" t="s">
        <v>27</v>
      </c>
      <c r="B32" s="5">
        <v>2</v>
      </c>
      <c r="C32" s="15">
        <v>22</v>
      </c>
      <c r="D32" s="18" t="s">
        <v>28</v>
      </c>
      <c r="E32" s="67">
        <f>'[1]consiladitation'!C284</f>
        <v>218533</v>
      </c>
      <c r="F32" s="63">
        <f>'[1]consiladitation'!AC284</f>
        <v>68.62</v>
      </c>
      <c r="G32" s="70">
        <f>'[1]consiladitation'!AE284</f>
        <v>10998</v>
      </c>
      <c r="H32" s="63">
        <f>'[1]consiladitation'!AM284</f>
        <v>2.5</v>
      </c>
      <c r="I32" s="70">
        <f>E32+G32</f>
        <v>229531</v>
      </c>
      <c r="J32" s="63">
        <f>'[1]consiladitation'!BO252</f>
        <v>66.35</v>
      </c>
    </row>
    <row r="33" spans="1:10" s="4" customFormat="1" ht="30" customHeight="1">
      <c r="A33" s="4" t="s">
        <v>27</v>
      </c>
      <c r="B33" s="5">
        <v>11</v>
      </c>
      <c r="C33" s="15">
        <v>23</v>
      </c>
      <c r="D33" s="18" t="s">
        <v>29</v>
      </c>
      <c r="E33" s="67">
        <f>'[1]consiladitation'!C285</f>
        <v>21242</v>
      </c>
      <c r="F33" s="63">
        <f>'[1]consiladitation'!AC285</f>
        <v>111.21</v>
      </c>
      <c r="G33" s="70">
        <f>'[1]consiladitation'!AE285</f>
        <v>1749</v>
      </c>
      <c r="H33" s="63">
        <f>'[1]consiladitation'!AM285</f>
        <v>0.19</v>
      </c>
      <c r="I33" s="70">
        <f>E33+G33</f>
        <v>22991</v>
      </c>
      <c r="J33" s="63">
        <f>'[1]consiladitation'!BO253</f>
        <v>77.33</v>
      </c>
    </row>
    <row r="34" spans="1:10" s="4" customFormat="1" ht="30" customHeight="1">
      <c r="A34" s="4" t="s">
        <v>30</v>
      </c>
      <c r="B34" s="5">
        <v>24</v>
      </c>
      <c r="C34" s="15">
        <v>24</v>
      </c>
      <c r="D34" s="18" t="s">
        <v>31</v>
      </c>
      <c r="E34" s="67">
        <f>'[1]consiladitation'!C286</f>
        <v>378602</v>
      </c>
      <c r="F34" s="63">
        <f>'[1]consiladitation'!AC286</f>
        <v>75.57</v>
      </c>
      <c r="G34" s="70">
        <f>'[1]consiladitation'!AE286</f>
        <v>2931</v>
      </c>
      <c r="H34" s="63">
        <f>'[1]consiladitation'!AM286</f>
        <v>1.69</v>
      </c>
      <c r="I34" s="70">
        <f>E34+G34</f>
        <v>381533</v>
      </c>
      <c r="J34" s="63">
        <f>'[1]consiladitation'!BO254</f>
        <v>82.89</v>
      </c>
    </row>
    <row r="35" spans="1:10" s="4" customFormat="1" ht="30" customHeight="1">
      <c r="A35" s="4" t="s">
        <v>30</v>
      </c>
      <c r="B35" s="5">
        <v>12</v>
      </c>
      <c r="C35" s="15">
        <v>25</v>
      </c>
      <c r="D35" s="18" t="s">
        <v>32</v>
      </c>
      <c r="E35" s="67">
        <f>'[1]consiladitation'!C287</f>
        <v>298944</v>
      </c>
      <c r="F35" s="63">
        <f>'[1]consiladitation'!AC287</f>
        <v>162.64</v>
      </c>
      <c r="G35" s="70">
        <f>'[1]consiladitation'!AE287</f>
        <v>41492</v>
      </c>
      <c r="H35" s="63">
        <f>'[1]consiladitation'!AM287</f>
        <v>4.88</v>
      </c>
      <c r="I35" s="70">
        <f>E35+G35</f>
        <v>340436</v>
      </c>
      <c r="J35" s="63">
        <f>'[1]consiladitation'!BO255</f>
        <v>156.44</v>
      </c>
    </row>
    <row r="36" spans="1:10" s="4" customFormat="1" ht="30" customHeight="1" thickBot="1">
      <c r="A36" s="4" t="s">
        <v>30</v>
      </c>
      <c r="B36" s="5">
        <v>19</v>
      </c>
      <c r="C36" s="16">
        <v>26</v>
      </c>
      <c r="D36" s="21" t="s">
        <v>33</v>
      </c>
      <c r="E36" s="67">
        <f>'[1]consiladitation'!C288</f>
        <v>394755</v>
      </c>
      <c r="F36" s="63">
        <f>'[1]consiladitation'!AC288</f>
        <v>56.87</v>
      </c>
      <c r="G36" s="70">
        <f>'[1]consiladitation'!AE288</f>
        <v>31191</v>
      </c>
      <c r="H36" s="63">
        <f>'[1]consiladitation'!AM288</f>
        <v>1.86</v>
      </c>
      <c r="I36" s="70">
        <f>E36+G36</f>
        <v>425946</v>
      </c>
      <c r="J36" s="63">
        <f>'[1]consiladitation'!BO256</f>
        <v>53.8</v>
      </c>
    </row>
    <row r="37" spans="2:10" s="4" customFormat="1" ht="9.75" customHeight="1" thickBot="1">
      <c r="B37" s="89"/>
      <c r="C37" s="26"/>
      <c r="D37" s="27"/>
      <c r="E37" s="68"/>
      <c r="F37" s="66"/>
      <c r="G37" s="71"/>
      <c r="H37" s="66"/>
      <c r="I37" s="71"/>
      <c r="J37" s="66"/>
    </row>
    <row r="38" spans="3:12" s="8" customFormat="1" ht="30" customHeight="1" thickBot="1">
      <c r="C38" s="51"/>
      <c r="D38" s="22" t="s">
        <v>1</v>
      </c>
      <c r="E38" s="69">
        <f>SUM(E8:E36)</f>
        <v>3308264</v>
      </c>
      <c r="F38" s="133">
        <f>'[1]consiladitation'!AC290</f>
        <v>80.28</v>
      </c>
      <c r="G38" s="69">
        <f>SUM(G8:G36)</f>
        <v>1026046</v>
      </c>
      <c r="H38" s="133">
        <f>'[1]consiladitation'!AM290</f>
        <v>11.05</v>
      </c>
      <c r="I38" s="69">
        <f>SUM(I8:I36)</f>
        <v>4334310</v>
      </c>
      <c r="J38" s="133">
        <f>'[1]consiladitation'!BO290</f>
        <v>63.94</v>
      </c>
      <c r="L38" s="164"/>
    </row>
    <row r="39" spans="3:10" ht="27" customHeight="1">
      <c r="C39" s="225" t="s">
        <v>41</v>
      </c>
      <c r="D39" s="236"/>
      <c r="E39" s="237"/>
      <c r="F39" s="237"/>
      <c r="G39" s="237"/>
      <c r="H39" s="237"/>
      <c r="I39" s="237"/>
      <c r="J39" s="238"/>
    </row>
    <row r="40" spans="3:10" ht="12.75">
      <c r="C40" s="226"/>
      <c r="D40" s="239"/>
      <c r="E40" s="240"/>
      <c r="F40" s="240"/>
      <c r="G40" s="240"/>
      <c r="H40" s="240"/>
      <c r="I40" s="240"/>
      <c r="J40" s="241"/>
    </row>
    <row r="41" spans="3:10" ht="13.5" thickBot="1">
      <c r="C41" s="245"/>
      <c r="D41" s="242"/>
      <c r="E41" s="243"/>
      <c r="F41" s="243"/>
      <c r="G41" s="243"/>
      <c r="H41" s="243"/>
      <c r="I41" s="243"/>
      <c r="J41" s="244"/>
    </row>
  </sheetData>
  <sheetProtection/>
  <mergeCells count="11">
    <mergeCell ref="C1:J1"/>
    <mergeCell ref="C2:J2"/>
    <mergeCell ref="C3:J3"/>
    <mergeCell ref="D39:J41"/>
    <mergeCell ref="C39:C41"/>
    <mergeCell ref="C5:C7"/>
    <mergeCell ref="D5:D7"/>
    <mergeCell ref="E5:J5"/>
    <mergeCell ref="E6:F6"/>
    <mergeCell ref="I6:J6"/>
    <mergeCell ref="G6:H6"/>
  </mergeCells>
  <printOptions gridLines="1" horizontalCentered="1" verticalCentered="1"/>
  <pageMargins left="0.5" right="0.5" top="0.5" bottom="0.5" header="0.25" footer="0.2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SheetLayoutView="100" zoomScalePageLayoutView="0" workbookViewId="0" topLeftCell="A1">
      <selection activeCell="W3" sqref="W3"/>
    </sheetView>
  </sheetViews>
  <sheetFormatPr defaultColWidth="9.140625" defaultRowHeight="12.75"/>
  <cols>
    <col min="1" max="1" width="29.140625" style="0" bestFit="1" customWidth="1"/>
    <col min="2" max="7" width="12.00390625" style="0" bestFit="1" customWidth="1"/>
    <col min="12" max="12" width="8.57421875" style="0" bestFit="1" customWidth="1"/>
    <col min="13" max="13" width="7.140625" style="0" bestFit="1" customWidth="1"/>
    <col min="18" max="18" width="8.57421875" style="0" bestFit="1" customWidth="1"/>
    <col min="19" max="19" width="6.57421875" style="0" bestFit="1" customWidth="1"/>
    <col min="20" max="22" width="7.7109375" style="0" bestFit="1" customWidth="1"/>
  </cols>
  <sheetData>
    <row r="1" spans="1:22" ht="18">
      <c r="A1" s="267" t="s">
        <v>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</row>
    <row r="2" spans="1:22" ht="18">
      <c r="A2" s="270" t="s">
        <v>48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2"/>
    </row>
    <row r="3" spans="1:22" ht="19.5">
      <c r="A3" s="273" t="s">
        <v>94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5"/>
    </row>
    <row r="4" spans="1:22" ht="18.75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04"/>
      <c r="Q4" s="105"/>
      <c r="R4" s="105"/>
      <c r="S4" s="102"/>
      <c r="T4" s="76"/>
      <c r="U4" s="76"/>
      <c r="V4" s="77"/>
    </row>
    <row r="5" spans="1:22" ht="15.75" thickBot="1">
      <c r="A5" s="249" t="s">
        <v>37</v>
      </c>
      <c r="B5" s="276" t="s">
        <v>72</v>
      </c>
      <c r="C5" s="277"/>
      <c r="D5" s="277"/>
      <c r="E5" s="277"/>
      <c r="F5" s="277"/>
      <c r="G5" s="278"/>
      <c r="H5" s="279" t="s">
        <v>49</v>
      </c>
      <c r="I5" s="280"/>
      <c r="J5" s="280"/>
      <c r="K5" s="280"/>
      <c r="L5" s="280"/>
      <c r="M5" s="281"/>
      <c r="N5" s="279" t="s">
        <v>50</v>
      </c>
      <c r="O5" s="280"/>
      <c r="P5" s="280"/>
      <c r="Q5" s="280"/>
      <c r="R5" s="280"/>
      <c r="S5" s="281"/>
      <c r="T5" s="280" t="s">
        <v>51</v>
      </c>
      <c r="U5" s="280"/>
      <c r="V5" s="281"/>
    </row>
    <row r="6" spans="1:22" ht="13.5" customHeight="1" thickBot="1">
      <c r="A6" s="250"/>
      <c r="B6" s="256" t="s">
        <v>52</v>
      </c>
      <c r="C6" s="256" t="s">
        <v>53</v>
      </c>
      <c r="D6" s="252" t="s">
        <v>54</v>
      </c>
      <c r="E6" s="252" t="s">
        <v>55</v>
      </c>
      <c r="F6" s="252" t="s">
        <v>71</v>
      </c>
      <c r="G6" s="254" t="s">
        <v>1</v>
      </c>
      <c r="H6" s="282"/>
      <c r="I6" s="283"/>
      <c r="J6" s="283"/>
      <c r="K6" s="283"/>
      <c r="L6" s="283"/>
      <c r="M6" s="284"/>
      <c r="N6" s="282"/>
      <c r="O6" s="283"/>
      <c r="P6" s="283"/>
      <c r="Q6" s="283"/>
      <c r="R6" s="283"/>
      <c r="S6" s="284"/>
      <c r="T6" s="283"/>
      <c r="U6" s="283"/>
      <c r="V6" s="284"/>
    </row>
    <row r="7" spans="1:22" ht="24" thickBot="1">
      <c r="A7" s="251"/>
      <c r="B7" s="257"/>
      <c r="C7" s="257"/>
      <c r="D7" s="253"/>
      <c r="E7" s="253"/>
      <c r="F7" s="253"/>
      <c r="G7" s="255"/>
      <c r="H7" s="29" t="s">
        <v>52</v>
      </c>
      <c r="I7" s="30" t="s">
        <v>53</v>
      </c>
      <c r="J7" s="30" t="s">
        <v>54</v>
      </c>
      <c r="K7" s="31" t="s">
        <v>55</v>
      </c>
      <c r="L7" s="31" t="s">
        <v>71</v>
      </c>
      <c r="M7" s="72" t="s">
        <v>1</v>
      </c>
      <c r="N7" s="33" t="s">
        <v>56</v>
      </c>
      <c r="O7" s="34" t="s">
        <v>53</v>
      </c>
      <c r="P7" s="34" t="s">
        <v>54</v>
      </c>
      <c r="Q7" s="32" t="s">
        <v>55</v>
      </c>
      <c r="R7" s="32" t="s">
        <v>71</v>
      </c>
      <c r="S7" s="32" t="s">
        <v>1</v>
      </c>
      <c r="T7" s="35" t="s">
        <v>57</v>
      </c>
      <c r="U7" s="35" t="s">
        <v>58</v>
      </c>
      <c r="V7" s="35" t="s">
        <v>82</v>
      </c>
    </row>
    <row r="8" spans="1:22" ht="15">
      <c r="A8" s="97" t="s">
        <v>5</v>
      </c>
      <c r="B8" s="167">
        <f>ROUND(('[3]201112-Year-wise'!U3+'[3]201112-Year-wise'!V3+'[3]201112-Year-wise'!W3+'[3]201112-Year-wise'!X3+'[3]201112-Year-wise'!Y3+'[3]201112-Year-wise'!Z3+'[3]201112-Year-wise'!AA3)/100000,2)</f>
        <v>67.8</v>
      </c>
      <c r="C8" s="168">
        <f>ROUND('[3]201112-Year-wise'!AB3/100000,2)</f>
        <v>30.71</v>
      </c>
      <c r="D8" s="168">
        <f>'[3]201112-Year-wise'!AC3/100000</f>
        <v>47.9666947</v>
      </c>
      <c r="E8" s="168">
        <f>'[3]201112-Year-wise'!AD3/100000</f>
        <v>70.4680074</v>
      </c>
      <c r="F8" s="168">
        <f>SUM('[3]201112-Year-wise'!AE3:AK3)/100000</f>
        <v>57.6116704</v>
      </c>
      <c r="G8" s="169">
        <f>B8+C8+D8+E8+F8</f>
        <v>274.5563725</v>
      </c>
      <c r="H8" s="37">
        <f>ROUND(B8/$B$38*100,2)</f>
        <v>0.41</v>
      </c>
      <c r="I8" s="37">
        <f>ROUND(C8/$C$38*100,2)</f>
        <v>0.28</v>
      </c>
      <c r="J8" s="37">
        <f>ROUND(D8/$D$38*100,2)</f>
        <v>0.37</v>
      </c>
      <c r="K8" s="38">
        <f>ROUND(E8/$E$38*100,2)</f>
        <v>0.58</v>
      </c>
      <c r="L8" s="107">
        <f>ROUND(F8/$F$38*100,2)</f>
        <v>0.61</v>
      </c>
      <c r="M8" s="36">
        <f>ROUND(G8/$G$38*100,2)</f>
        <v>0.44</v>
      </c>
      <c r="N8" s="37">
        <f aca="true" t="shared" si="0" ref="N8:N16">ROUND(B8/G8*100,2)</f>
        <v>24.69</v>
      </c>
      <c r="O8" s="37">
        <f aca="true" t="shared" si="1" ref="O8:O16">ROUND(C8/G8*100,2)</f>
        <v>11.19</v>
      </c>
      <c r="P8" s="37">
        <f aca="true" t="shared" si="2" ref="P8:P16">ROUND(D8/G8*100,2)</f>
        <v>17.47</v>
      </c>
      <c r="Q8" s="38">
        <f aca="true" t="shared" si="3" ref="Q8:Q16">ROUND(E8/G8*100,2)</f>
        <v>25.67</v>
      </c>
      <c r="R8" s="36">
        <f>ROUND(F8/G8*100,2)</f>
        <v>20.98</v>
      </c>
      <c r="S8" s="39">
        <f aca="true" t="shared" si="4" ref="S8:S16">ROUND(G8/G8*100,2)</f>
        <v>100</v>
      </c>
      <c r="T8" s="40">
        <f>'[3]201112-Year-wise'!AR3</f>
        <v>55.52</v>
      </c>
      <c r="U8" s="40">
        <f>'[3]201112-Year-wise'!AS3</f>
        <v>51.75</v>
      </c>
      <c r="V8" s="41">
        <f>'[3]201112-Year-wise'!AT3</f>
        <v>53.77</v>
      </c>
    </row>
    <row r="9" spans="1:22" ht="15">
      <c r="A9" s="98" t="s">
        <v>6</v>
      </c>
      <c r="B9" s="170">
        <f>ROUND(('[3]201112-Year-wise'!U4+'[3]201112-Year-wise'!V4+'[3]201112-Year-wise'!W4+'[3]201112-Year-wise'!X4+'[3]201112-Year-wise'!Y4+'[3]201112-Year-wise'!Z4+'[3]201112-Year-wise'!AA4)/100000,2)</f>
        <v>1103.02</v>
      </c>
      <c r="C9" s="166">
        <f>ROUND('[3]201112-Year-wise'!AB4/100000,2)</f>
        <v>415.78</v>
      </c>
      <c r="D9" s="166">
        <f>'[3]201112-Year-wise'!AC4/100000</f>
        <v>280.9572778</v>
      </c>
      <c r="E9" s="166">
        <f>'[3]201112-Year-wise'!AD4/100000</f>
        <v>407.825768</v>
      </c>
      <c r="F9" s="166">
        <f>SUM('[3]201112-Year-wise'!AE4:AK4)/100000</f>
        <v>456.6715182</v>
      </c>
      <c r="G9" s="171">
        <f aca="true" t="shared" si="5" ref="G9:G16">B9+C9+D9+E9+F9</f>
        <v>2664.254564</v>
      </c>
      <c r="H9" s="41">
        <f aca="true" t="shared" si="6" ref="H9:H38">ROUND(B9/$B$38*100,2)</f>
        <v>6.7</v>
      </c>
      <c r="I9" s="41">
        <f aca="true" t="shared" si="7" ref="I9:I38">ROUND(C9/$C$38*100,2)</f>
        <v>3.75</v>
      </c>
      <c r="J9" s="41">
        <f aca="true" t="shared" si="8" ref="J9:J38">ROUND(D9/$D$38*100,2)</f>
        <v>2.18</v>
      </c>
      <c r="K9" s="42">
        <f aca="true" t="shared" si="9" ref="K9:K36">ROUND(E9/$E$38*100,2)</f>
        <v>3.33</v>
      </c>
      <c r="L9" s="108">
        <f aca="true" t="shared" si="10" ref="L9:L36">ROUND(F9/$F$38*100,2)</f>
        <v>4.83</v>
      </c>
      <c r="M9" s="40">
        <f aca="true" t="shared" si="11" ref="M9:M16">ROUND(G9/$G$38*100,2)</f>
        <v>4.29</v>
      </c>
      <c r="N9" s="41">
        <f t="shared" si="0"/>
        <v>41.4</v>
      </c>
      <c r="O9" s="41">
        <f t="shared" si="1"/>
        <v>15.61</v>
      </c>
      <c r="P9" s="41">
        <f t="shared" si="2"/>
        <v>10.55</v>
      </c>
      <c r="Q9" s="42">
        <f t="shared" si="3"/>
        <v>15.31</v>
      </c>
      <c r="R9" s="106">
        <f aca="true" t="shared" si="12" ref="R9:R16">ROUND(F9/G9*100,2)</f>
        <v>17.14</v>
      </c>
      <c r="S9" s="43">
        <f t="shared" si="4"/>
        <v>100</v>
      </c>
      <c r="T9" s="40">
        <f>'[3]201112-Year-wise'!AR4</f>
        <v>53.77</v>
      </c>
      <c r="U9" s="40">
        <f>'[3]201112-Year-wise'!AS4</f>
        <v>55.37</v>
      </c>
      <c r="V9" s="41">
        <f>'[3]201112-Year-wise'!AT4</f>
        <v>59.28</v>
      </c>
    </row>
    <row r="10" spans="1:22" ht="15">
      <c r="A10" s="98" t="s">
        <v>7</v>
      </c>
      <c r="B10" s="170">
        <f>ROUND(('[3]201112-Year-wise'!U5+'[3]201112-Year-wise'!V5+'[3]201112-Year-wise'!W5+'[3]201112-Year-wise'!X5+'[3]201112-Year-wise'!Y5+'[3]201112-Year-wise'!Z5+'[3]201112-Year-wise'!AA5)/100000,2)</f>
        <v>528.6</v>
      </c>
      <c r="C10" s="166">
        <f>ROUND('[3]201112-Year-wise'!AB5/100000,2)</f>
        <v>549.36</v>
      </c>
      <c r="D10" s="166">
        <f>'[3]201112-Year-wise'!AC5/100000</f>
        <v>503.12749030000003</v>
      </c>
      <c r="E10" s="166">
        <f>'[3]201112-Year-wise'!AD5/100000</f>
        <v>456.1505769</v>
      </c>
      <c r="F10" s="166">
        <f>SUM('[3]201112-Year-wise'!AE5:AK5)/100000</f>
        <v>288.97797060000005</v>
      </c>
      <c r="G10" s="171">
        <f t="shared" si="5"/>
        <v>2326.2160378000003</v>
      </c>
      <c r="H10" s="41">
        <f t="shared" si="6"/>
        <v>3.21</v>
      </c>
      <c r="I10" s="41">
        <f t="shared" si="7"/>
        <v>4.95</v>
      </c>
      <c r="J10" s="41">
        <f t="shared" si="8"/>
        <v>3.91</v>
      </c>
      <c r="K10" s="42">
        <f t="shared" si="9"/>
        <v>3.73</v>
      </c>
      <c r="L10" s="108">
        <f t="shared" si="10"/>
        <v>3.06</v>
      </c>
      <c r="M10" s="40">
        <f t="shared" si="11"/>
        <v>3.74</v>
      </c>
      <c r="N10" s="41">
        <f t="shared" si="0"/>
        <v>22.72</v>
      </c>
      <c r="O10" s="41">
        <f t="shared" si="1"/>
        <v>23.62</v>
      </c>
      <c r="P10" s="41">
        <f t="shared" si="2"/>
        <v>21.63</v>
      </c>
      <c r="Q10" s="42">
        <f t="shared" si="3"/>
        <v>19.61</v>
      </c>
      <c r="R10" s="106">
        <f t="shared" si="12"/>
        <v>12.42</v>
      </c>
      <c r="S10" s="43">
        <f t="shared" si="4"/>
        <v>100</v>
      </c>
      <c r="T10" s="40">
        <f>'[3]201112-Year-wise'!AR5</f>
        <v>33.730000000000004</v>
      </c>
      <c r="U10" s="40">
        <f>'[3]201112-Year-wise'!AS5</f>
        <v>29.92</v>
      </c>
      <c r="V10" s="41">
        <f>'[3]201112-Year-wise'!AT5</f>
        <v>33.06</v>
      </c>
    </row>
    <row r="11" spans="1:22" ht="15">
      <c r="A11" s="98" t="s">
        <v>8</v>
      </c>
      <c r="B11" s="170">
        <f>ROUND(('[3]201112-Year-wise'!U6+'[3]201112-Year-wise'!V6+'[3]201112-Year-wise'!W6+'[3]201112-Year-wise'!X6+'[3]201112-Year-wise'!Y6+'[3]201112-Year-wise'!Z6+'[3]201112-Year-wise'!AA6)/100000,2)</f>
        <v>832.4</v>
      </c>
      <c r="C11" s="166">
        <f>ROUND('[3]201112-Year-wise'!AB6/100000,2)</f>
        <v>505.09</v>
      </c>
      <c r="D11" s="166">
        <f>'[3]201112-Year-wise'!AC6/100000</f>
        <v>676.6572997</v>
      </c>
      <c r="E11" s="166">
        <f>'[3]201112-Year-wise'!AD6/100000</f>
        <v>764.8202349</v>
      </c>
      <c r="F11" s="166">
        <f>SUM('[3]201112-Year-wise'!AE6:AK6)/100000</f>
        <v>678.1913529000001</v>
      </c>
      <c r="G11" s="171">
        <f t="shared" si="5"/>
        <v>3457.1588874999998</v>
      </c>
      <c r="H11" s="41">
        <f t="shared" si="6"/>
        <v>5.06</v>
      </c>
      <c r="I11" s="41">
        <f t="shared" si="7"/>
        <v>4.55</v>
      </c>
      <c r="J11" s="41">
        <f t="shared" si="8"/>
        <v>5.25</v>
      </c>
      <c r="K11" s="42">
        <f t="shared" si="9"/>
        <v>6.25</v>
      </c>
      <c r="L11" s="108">
        <f t="shared" si="10"/>
        <v>7.18</v>
      </c>
      <c r="M11" s="40">
        <f t="shared" si="11"/>
        <v>5.56</v>
      </c>
      <c r="N11" s="41">
        <f t="shared" si="0"/>
        <v>24.08</v>
      </c>
      <c r="O11" s="41">
        <f t="shared" si="1"/>
        <v>14.61</v>
      </c>
      <c r="P11" s="41">
        <f t="shared" si="2"/>
        <v>19.57</v>
      </c>
      <c r="Q11" s="42">
        <f t="shared" si="3"/>
        <v>22.12</v>
      </c>
      <c r="R11" s="106">
        <f t="shared" si="12"/>
        <v>19.62</v>
      </c>
      <c r="S11" s="43">
        <f t="shared" si="4"/>
        <v>100</v>
      </c>
      <c r="T11" s="40">
        <f>'[3]201112-Year-wise'!AR6</f>
        <v>33.14</v>
      </c>
      <c r="U11" s="40">
        <f>'[3]201112-Year-wise'!AS6</f>
        <v>9.75</v>
      </c>
      <c r="V11" s="41">
        <f>'[3]201112-Year-wise'!AT6</f>
        <v>25.819999999999993</v>
      </c>
    </row>
    <row r="12" spans="1:22" ht="15">
      <c r="A12" s="98" t="s">
        <v>59</v>
      </c>
      <c r="B12" s="170">
        <f>ROUND(('[3]201112-Year-wise'!U7+'[3]201112-Year-wise'!V7+'[3]201112-Year-wise'!W7+'[3]201112-Year-wise'!X7+'[3]201112-Year-wise'!Y7+'[3]201112-Year-wise'!Z7+'[3]201112-Year-wise'!AA7)/100000,2)</f>
        <v>397.31</v>
      </c>
      <c r="C12" s="166">
        <f>ROUND('[3]201112-Year-wise'!AB7/100000,2)</f>
        <v>187.16</v>
      </c>
      <c r="D12" s="166">
        <f>'[3]201112-Year-wise'!AC7/100000</f>
        <v>316.3340664</v>
      </c>
      <c r="E12" s="166">
        <f>'[3]201112-Year-wise'!AD7/100000</f>
        <v>311.9283693</v>
      </c>
      <c r="F12" s="166">
        <f>SUM('[3]201112-Year-wise'!AE7:AK7)/100000</f>
        <v>195.9385111</v>
      </c>
      <c r="G12" s="171">
        <f t="shared" si="5"/>
        <v>1408.6709468</v>
      </c>
      <c r="H12" s="41">
        <f t="shared" si="6"/>
        <v>2.41</v>
      </c>
      <c r="I12" s="41">
        <f t="shared" si="7"/>
        <v>1.69</v>
      </c>
      <c r="J12" s="41">
        <f t="shared" si="8"/>
        <v>2.46</v>
      </c>
      <c r="K12" s="42">
        <f t="shared" si="9"/>
        <v>2.55</v>
      </c>
      <c r="L12" s="108">
        <f t="shared" si="10"/>
        <v>2.07</v>
      </c>
      <c r="M12" s="40">
        <f t="shared" si="11"/>
        <v>2.27</v>
      </c>
      <c r="N12" s="41">
        <f t="shared" si="0"/>
        <v>28.2</v>
      </c>
      <c r="O12" s="41">
        <f t="shared" si="1"/>
        <v>13.29</v>
      </c>
      <c r="P12" s="41">
        <f t="shared" si="2"/>
        <v>22.46</v>
      </c>
      <c r="Q12" s="42">
        <f t="shared" si="3"/>
        <v>22.14</v>
      </c>
      <c r="R12" s="106">
        <f t="shared" si="12"/>
        <v>13.91</v>
      </c>
      <c r="S12" s="43">
        <f t="shared" si="4"/>
        <v>100</v>
      </c>
      <c r="T12" s="40">
        <f>'[3]201112-Year-wise'!AR7</f>
        <v>65.8</v>
      </c>
      <c r="U12" s="40">
        <f>'[3]201112-Year-wise'!AS7</f>
        <v>67.49000000000001</v>
      </c>
      <c r="V12" s="41">
        <f>'[3]201112-Year-wise'!AT7</f>
        <v>69.27</v>
      </c>
    </row>
    <row r="13" spans="1:22" ht="15">
      <c r="A13" s="98" t="s">
        <v>10</v>
      </c>
      <c r="B13" s="170">
        <f>ROUND(('[3]201112-Year-wise'!U8+'[3]201112-Year-wise'!V8+'[3]201112-Year-wise'!W8+'[3]201112-Year-wise'!X8+'[3]201112-Year-wise'!Y8+'[3]201112-Year-wise'!Z8+'[3]201112-Year-wise'!AA8)/100000,2)</f>
        <v>432.03</v>
      </c>
      <c r="C13" s="166">
        <f>ROUND('[3]201112-Year-wise'!AB8/100000,2)</f>
        <v>502.18</v>
      </c>
      <c r="D13" s="166">
        <f>'[3]201112-Year-wise'!AC8/100000</f>
        <v>505.6589686</v>
      </c>
      <c r="E13" s="166">
        <f>'[3]201112-Year-wise'!AD8/100000</f>
        <v>455.4462186</v>
      </c>
      <c r="F13" s="166">
        <f>SUM('[3]201112-Year-wise'!AE8:AK8)/100000</f>
        <v>355.54585660000004</v>
      </c>
      <c r="G13" s="171">
        <f t="shared" si="5"/>
        <v>2250.8610438</v>
      </c>
      <c r="H13" s="41">
        <f>ROUND(B13/$B$38*100,2)</f>
        <v>2.62</v>
      </c>
      <c r="I13" s="41">
        <f t="shared" si="7"/>
        <v>4.52</v>
      </c>
      <c r="J13" s="41">
        <f t="shared" si="8"/>
        <v>3.93</v>
      </c>
      <c r="K13" s="42">
        <f t="shared" si="9"/>
        <v>3.72</v>
      </c>
      <c r="L13" s="108">
        <f t="shared" si="10"/>
        <v>3.76</v>
      </c>
      <c r="M13" s="40">
        <f t="shared" si="11"/>
        <v>3.62</v>
      </c>
      <c r="N13" s="41">
        <f t="shared" si="0"/>
        <v>19.19</v>
      </c>
      <c r="O13" s="41">
        <f t="shared" si="1"/>
        <v>22.31</v>
      </c>
      <c r="P13" s="41">
        <f t="shared" si="2"/>
        <v>22.47</v>
      </c>
      <c r="Q13" s="42">
        <f t="shared" si="3"/>
        <v>20.23</v>
      </c>
      <c r="R13" s="106">
        <f t="shared" si="12"/>
        <v>15.8</v>
      </c>
      <c r="S13" s="43">
        <f t="shared" si="4"/>
        <v>100</v>
      </c>
      <c r="T13" s="40">
        <f>'[3]201112-Year-wise'!AR8</f>
        <v>35</v>
      </c>
      <c r="U13" s="40">
        <f>'[3]201112-Year-wise'!AS8</f>
        <v>35.790000000000006</v>
      </c>
      <c r="V13" s="41">
        <f>'[3]201112-Year-wise'!AT8</f>
        <v>35.480000000000004</v>
      </c>
    </row>
    <row r="14" spans="1:22" ht="15">
      <c r="A14" s="98" t="s">
        <v>11</v>
      </c>
      <c r="B14" s="170">
        <f>ROUND(('[3]201112-Year-wise'!U9+'[3]201112-Year-wise'!V9+'[3]201112-Year-wise'!W9+'[3]201112-Year-wise'!X9+'[3]201112-Year-wise'!Y9+'[3]201112-Year-wise'!Z9+'[3]201112-Year-wise'!AA9)/100000,2)</f>
        <v>1179.26</v>
      </c>
      <c r="C14" s="166">
        <f>ROUND('[3]201112-Year-wise'!AB9/100000,2)</f>
        <v>346.9</v>
      </c>
      <c r="D14" s="166">
        <f>'[3]201112-Year-wise'!AC9/100000</f>
        <v>531.5228303</v>
      </c>
      <c r="E14" s="166">
        <f>'[3]201112-Year-wise'!AD9/100000</f>
        <v>665.5430205</v>
      </c>
      <c r="F14" s="166">
        <f>SUM('[3]201112-Year-wise'!AE9:AK9)/100000</f>
        <v>556.9050462</v>
      </c>
      <c r="G14" s="171">
        <f t="shared" si="5"/>
        <v>3280.1308969999995</v>
      </c>
      <c r="H14" s="41">
        <f t="shared" si="6"/>
        <v>7.16</v>
      </c>
      <c r="I14" s="41">
        <f t="shared" si="7"/>
        <v>3.12</v>
      </c>
      <c r="J14" s="41">
        <f t="shared" si="8"/>
        <v>4.13</v>
      </c>
      <c r="K14" s="42">
        <f>ROUND(E14/$E$38*100,2)</f>
        <v>5.44</v>
      </c>
      <c r="L14" s="108">
        <f t="shared" si="10"/>
        <v>5.9</v>
      </c>
      <c r="M14" s="40">
        <f t="shared" si="11"/>
        <v>5.28</v>
      </c>
      <c r="N14" s="41">
        <f t="shared" si="0"/>
        <v>35.95</v>
      </c>
      <c r="O14" s="41">
        <f t="shared" si="1"/>
        <v>10.58</v>
      </c>
      <c r="P14" s="41">
        <f t="shared" si="2"/>
        <v>16.2</v>
      </c>
      <c r="Q14" s="42">
        <f t="shared" si="3"/>
        <v>20.29</v>
      </c>
      <c r="R14" s="106">
        <f t="shared" si="12"/>
        <v>16.98</v>
      </c>
      <c r="S14" s="43">
        <f t="shared" si="4"/>
        <v>100</v>
      </c>
      <c r="T14" s="40">
        <f>'[3]201112-Year-wise'!AR9</f>
        <v>20.010000000000005</v>
      </c>
      <c r="U14" s="40">
        <f>'[3]201112-Year-wise'!AS9</f>
        <v>24.67</v>
      </c>
      <c r="V14" s="41">
        <f>'[3]201112-Year-wise'!AT9</f>
        <v>26.53</v>
      </c>
    </row>
    <row r="15" spans="1:22" ht="15">
      <c r="A15" s="98" t="s">
        <v>12</v>
      </c>
      <c r="B15" s="170">
        <f>ROUND(('[3]201112-Year-wise'!U10+'[3]201112-Year-wise'!V10+'[3]201112-Year-wise'!W10+'[3]201112-Year-wise'!X10+'[3]201112-Year-wise'!Y10+'[3]201112-Year-wise'!Z10+'[3]201112-Year-wise'!AA10)/100000,2)</f>
        <v>478.8</v>
      </c>
      <c r="C15" s="166">
        <f>ROUND('[3]201112-Year-wise'!AB10/100000,2)</f>
        <v>382.99</v>
      </c>
      <c r="D15" s="166">
        <f>'[3]201112-Year-wise'!AC10/100000</f>
        <v>300.1400021</v>
      </c>
      <c r="E15" s="166">
        <f>'[3]201112-Year-wise'!AD10/100000</f>
        <v>536.8866796</v>
      </c>
      <c r="F15" s="166">
        <f>SUM('[3]201112-Year-wise'!AE10:AK10)/100000</f>
        <v>383.7307531</v>
      </c>
      <c r="G15" s="171">
        <f t="shared" si="5"/>
        <v>2082.5474348</v>
      </c>
      <c r="H15" s="41">
        <f t="shared" si="6"/>
        <v>2.91</v>
      </c>
      <c r="I15" s="41">
        <f t="shared" si="7"/>
        <v>3.45</v>
      </c>
      <c r="J15" s="41">
        <f t="shared" si="8"/>
        <v>2.33</v>
      </c>
      <c r="K15" s="42">
        <f t="shared" si="9"/>
        <v>4.39</v>
      </c>
      <c r="L15" s="108">
        <f t="shared" si="10"/>
        <v>4.06</v>
      </c>
      <c r="M15" s="40">
        <f t="shared" si="11"/>
        <v>3.35</v>
      </c>
      <c r="N15" s="41">
        <f t="shared" si="0"/>
        <v>22.99</v>
      </c>
      <c r="O15" s="41">
        <f t="shared" si="1"/>
        <v>18.39</v>
      </c>
      <c r="P15" s="41">
        <f t="shared" si="2"/>
        <v>14.41</v>
      </c>
      <c r="Q15" s="42">
        <f t="shared" si="3"/>
        <v>25.78</v>
      </c>
      <c r="R15" s="106">
        <f t="shared" si="12"/>
        <v>18.43</v>
      </c>
      <c r="S15" s="43">
        <f t="shared" si="4"/>
        <v>100</v>
      </c>
      <c r="T15" s="40">
        <f>'[3]201112-Year-wise'!AR10</f>
        <v>43</v>
      </c>
      <c r="U15" s="40">
        <f>'[3]201112-Year-wise'!AS10</f>
        <v>45.65</v>
      </c>
      <c r="V15" s="41">
        <f>'[3]201112-Year-wise'!AT10</f>
        <v>48.85</v>
      </c>
    </row>
    <row r="16" spans="1:22" ht="15.75" thickBot="1">
      <c r="A16" s="175" t="s">
        <v>13</v>
      </c>
      <c r="B16" s="176">
        <f>ROUND(('[3]201112-Year-wise'!U11+'[3]201112-Year-wise'!V11+'[3]201112-Year-wise'!W11+'[3]201112-Year-wise'!X11+'[3]201112-Year-wise'!Y11+'[3]201112-Year-wise'!Z11+'[3]201112-Year-wise'!AA11)/100000,2)</f>
        <v>798.91</v>
      </c>
      <c r="C16" s="177">
        <f>ROUND('[3]201112-Year-wise'!AB11/100000,2)</f>
        <v>406.23</v>
      </c>
      <c r="D16" s="177">
        <f>'[3]201112-Year-wise'!AC11/100000</f>
        <v>766.944107</v>
      </c>
      <c r="E16" s="177">
        <f>'[3]201112-Year-wise'!AD11/100000</f>
        <v>690.1382854000001</v>
      </c>
      <c r="F16" s="177">
        <f>SUM('[3]201112-Year-wise'!AE11:AK11)/100000</f>
        <v>456.85884690000006</v>
      </c>
      <c r="G16" s="178">
        <f t="shared" si="5"/>
        <v>3119.0812393</v>
      </c>
      <c r="H16" s="179">
        <f t="shared" si="6"/>
        <v>4.85</v>
      </c>
      <c r="I16" s="179">
        <f t="shared" si="7"/>
        <v>3.66</v>
      </c>
      <c r="J16" s="179">
        <f t="shared" si="8"/>
        <v>5.95</v>
      </c>
      <c r="K16" s="180">
        <f t="shared" si="9"/>
        <v>5.64</v>
      </c>
      <c r="L16" s="181">
        <f t="shared" si="10"/>
        <v>4.84</v>
      </c>
      <c r="M16" s="182">
        <f t="shared" si="11"/>
        <v>5.02</v>
      </c>
      <c r="N16" s="179">
        <f t="shared" si="0"/>
        <v>25.61</v>
      </c>
      <c r="O16" s="179">
        <f t="shared" si="1"/>
        <v>13.02</v>
      </c>
      <c r="P16" s="179">
        <f t="shared" si="2"/>
        <v>24.59</v>
      </c>
      <c r="Q16" s="180">
        <f t="shared" si="3"/>
        <v>22.13</v>
      </c>
      <c r="R16" s="183">
        <f t="shared" si="12"/>
        <v>14.65</v>
      </c>
      <c r="S16" s="184">
        <f t="shared" si="4"/>
        <v>100</v>
      </c>
      <c r="T16" s="182">
        <f>'[3]201112-Year-wise'!AR11</f>
        <v>56.95</v>
      </c>
      <c r="U16" s="182">
        <f>'[3]201112-Year-wise'!AS11</f>
        <v>41.63</v>
      </c>
      <c r="V16" s="179">
        <f>'[3]201112-Year-wise'!AT11</f>
        <v>54.1</v>
      </c>
    </row>
    <row r="17" spans="1:22" ht="15.75" thickBot="1">
      <c r="A17" s="191"/>
      <c r="B17" s="192"/>
      <c r="C17" s="193"/>
      <c r="D17" s="193"/>
      <c r="E17" s="193"/>
      <c r="F17" s="193"/>
      <c r="G17" s="194"/>
      <c r="H17" s="195"/>
      <c r="I17" s="195"/>
      <c r="J17" s="195"/>
      <c r="K17" s="196"/>
      <c r="L17" s="197"/>
      <c r="M17" s="198"/>
      <c r="N17" s="195"/>
      <c r="O17" s="195"/>
      <c r="P17" s="195"/>
      <c r="Q17" s="196"/>
      <c r="R17" s="198"/>
      <c r="S17" s="199"/>
      <c r="T17" s="198"/>
      <c r="U17" s="198"/>
      <c r="V17" s="195"/>
    </row>
    <row r="18" spans="1:22" ht="15">
      <c r="A18" s="185" t="s">
        <v>15</v>
      </c>
      <c r="B18" s="186">
        <f>ROUND(('[3]201112-Year-wise'!U13+'[3]201112-Year-wise'!V13+'[3]201112-Year-wise'!W13+'[3]201112-Year-wise'!X13+'[3]201112-Year-wise'!Y13+'[3]201112-Year-wise'!Z13+'[3]201112-Year-wise'!AA13)/100000,2)</f>
        <v>1023.23</v>
      </c>
      <c r="C18" s="187">
        <f>ROUND('[3]201112-Year-wise'!AB13/100000,2)</f>
        <v>450.07</v>
      </c>
      <c r="D18" s="187">
        <f>'[3]201112-Year-wise'!AC13/100000</f>
        <v>294.9807349</v>
      </c>
      <c r="E18" s="187">
        <f>'[3]201112-Year-wise'!AD13/100000</f>
        <v>308.8247272</v>
      </c>
      <c r="F18" s="187">
        <f>SUM('[3]201112-Year-wise'!AE13:AK13)/100000</f>
        <v>187.0701969</v>
      </c>
      <c r="G18" s="188">
        <f>B18+C18+D18+E18+F18</f>
        <v>2264.175659</v>
      </c>
      <c r="H18" s="189">
        <f t="shared" si="6"/>
        <v>6.22</v>
      </c>
      <c r="I18" s="189">
        <f t="shared" si="7"/>
        <v>4.05</v>
      </c>
      <c r="J18" s="189">
        <f t="shared" si="8"/>
        <v>2.29</v>
      </c>
      <c r="K18" s="38">
        <f t="shared" si="9"/>
        <v>2.52</v>
      </c>
      <c r="L18" s="108">
        <f t="shared" si="10"/>
        <v>1.98</v>
      </c>
      <c r="M18" s="106">
        <f>ROUND(G18/$G$38*100,2)</f>
        <v>3.64</v>
      </c>
      <c r="N18" s="189">
        <f>ROUND(B18/G18*100,2)</f>
        <v>45.19</v>
      </c>
      <c r="O18" s="189">
        <f>ROUND(C18/G18*100,2)</f>
        <v>19.88</v>
      </c>
      <c r="P18" s="189">
        <f>ROUND(D18/G18*100,2)</f>
        <v>13.03</v>
      </c>
      <c r="Q18" s="38">
        <f>ROUND(E18/G18*100,2)</f>
        <v>13.64</v>
      </c>
      <c r="R18" s="106">
        <f>ROUND(F18/G18*100,2)</f>
        <v>8.26</v>
      </c>
      <c r="S18" s="190">
        <f>ROUND(G18/G18*100,2)</f>
        <v>100</v>
      </c>
      <c r="T18" s="106">
        <f>'[3]201112-Year-wise'!AR13</f>
        <v>63.84</v>
      </c>
      <c r="U18" s="106">
        <f>'[3]201112-Year-wise'!AS13</f>
        <v>71.17</v>
      </c>
      <c r="V18" s="189">
        <f>'[3]201112-Year-wise'!AT13</f>
        <v>75.95</v>
      </c>
    </row>
    <row r="19" spans="1:22" ht="15">
      <c r="A19" s="98" t="s">
        <v>16</v>
      </c>
      <c r="B19" s="170">
        <f>ROUND(('[3]201112-Year-wise'!U14+'[3]201112-Year-wise'!V14+'[3]201112-Year-wise'!W14+'[3]201112-Year-wise'!X14+'[3]201112-Year-wise'!Y14+'[3]201112-Year-wise'!Z14+'[3]201112-Year-wise'!AA14)/100000,2)</f>
        <v>449.08</v>
      </c>
      <c r="C19" s="166">
        <f>ROUND('[3]201112-Year-wise'!AB14/100000,2)</f>
        <v>281.93</v>
      </c>
      <c r="D19" s="166">
        <f>'[3]201112-Year-wise'!AC14/100000</f>
        <v>372.2912912</v>
      </c>
      <c r="E19" s="166">
        <f>'[3]201112-Year-wise'!AD14/100000</f>
        <v>655.7985662000001</v>
      </c>
      <c r="F19" s="166">
        <f>SUM('[3]201112-Year-wise'!AE14:AK14)/100000</f>
        <v>520.1745215999999</v>
      </c>
      <c r="G19" s="171">
        <f>B19+C19+D19+E19+F19</f>
        <v>2279.274379</v>
      </c>
      <c r="H19" s="41">
        <f>ROUND(B19/$B$38*100,2)</f>
        <v>2.73</v>
      </c>
      <c r="I19" s="41">
        <f>ROUND(C19/$C$38*100,2)</f>
        <v>2.54</v>
      </c>
      <c r="J19" s="41">
        <f>ROUND(D19/$D$38*100,2)</f>
        <v>2.89</v>
      </c>
      <c r="K19" s="42">
        <f>ROUND(E19/$E$38*100,2)</f>
        <v>5.36</v>
      </c>
      <c r="L19" s="108">
        <f t="shared" si="10"/>
        <v>5.51</v>
      </c>
      <c r="M19" s="40">
        <f>ROUND(G19/$G$38*100,2)</f>
        <v>3.67</v>
      </c>
      <c r="N19" s="41">
        <f>ROUND(B19/G19*100,2)</f>
        <v>19.7</v>
      </c>
      <c r="O19" s="41">
        <f>ROUND(C19/G19*100,2)</f>
        <v>12.37</v>
      </c>
      <c r="P19" s="41">
        <f>ROUND(D19/G19*100,2)</f>
        <v>16.33</v>
      </c>
      <c r="Q19" s="42">
        <f>ROUND(E19/G19*100,2)</f>
        <v>28.77</v>
      </c>
      <c r="R19" s="106">
        <f>ROUND(F19/G19*100,2)</f>
        <v>22.82</v>
      </c>
      <c r="S19" s="43">
        <f>ROUND(G19/G19*100,2)</f>
        <v>100</v>
      </c>
      <c r="T19" s="40">
        <f>'[3]201112-Year-wise'!AR14</f>
        <v>72.32</v>
      </c>
      <c r="U19" s="40">
        <f>'[3]201112-Year-wise'!AS14</f>
        <v>74.49</v>
      </c>
      <c r="V19" s="41">
        <f>'[3]201112-Year-wise'!AT14</f>
        <v>77</v>
      </c>
    </row>
    <row r="20" spans="1:22" ht="15">
      <c r="A20" s="98" t="s">
        <v>60</v>
      </c>
      <c r="B20" s="170">
        <f>ROUND(('[3]201112-Year-wise'!U15+'[3]201112-Year-wise'!V15+'[3]201112-Year-wise'!W15+'[3]201112-Year-wise'!X15+'[3]201112-Year-wise'!Y15+'[3]201112-Year-wise'!Z15+'[3]201112-Year-wise'!AA15)/100000,2)</f>
        <v>2828.23</v>
      </c>
      <c r="C20" s="166">
        <f>ROUND('[3]201112-Year-wise'!AB15/100000,2)</f>
        <v>1400.12</v>
      </c>
      <c r="D20" s="166">
        <f>'[3]201112-Year-wise'!AC15/100000</f>
        <v>876.8779791</v>
      </c>
      <c r="E20" s="166">
        <f>'[3]201112-Year-wise'!AD15/100000</f>
        <v>730.5404059</v>
      </c>
      <c r="F20" s="166">
        <f>SUM('[3]201112-Year-wise'!AE15:AK15)/100000</f>
        <v>205.6771289</v>
      </c>
      <c r="G20" s="171">
        <f>B20+C20+D20+E20+F20</f>
        <v>6041.4455139</v>
      </c>
      <c r="H20" s="41">
        <f t="shared" si="6"/>
        <v>17.18</v>
      </c>
      <c r="I20" s="41">
        <f t="shared" si="7"/>
        <v>12.61</v>
      </c>
      <c r="J20" s="41">
        <f t="shared" si="8"/>
        <v>6.81</v>
      </c>
      <c r="K20" s="42">
        <f t="shared" si="9"/>
        <v>5.97</v>
      </c>
      <c r="L20" s="108">
        <f t="shared" si="10"/>
        <v>2.18</v>
      </c>
      <c r="M20" s="40">
        <f>ROUND(G20/$G$38*100,2)</f>
        <v>9.72</v>
      </c>
      <c r="N20" s="41">
        <f>ROUND(B20/G20*100,2)</f>
        <v>46.81</v>
      </c>
      <c r="O20" s="41">
        <f>ROUND(C20/G20*100,2)</f>
        <v>23.18</v>
      </c>
      <c r="P20" s="41">
        <f>ROUND(D20/G20*100,2)</f>
        <v>14.51</v>
      </c>
      <c r="Q20" s="42">
        <f>ROUND(E20/G20*100,2)</f>
        <v>12.09</v>
      </c>
      <c r="R20" s="106">
        <f>ROUND(F20/G20*100,2)</f>
        <v>3.4</v>
      </c>
      <c r="S20" s="43">
        <f>ROUND(G20/G20*100,2)</f>
        <v>100</v>
      </c>
      <c r="T20" s="40">
        <f>'[3]201112-Year-wise'!AR15</f>
        <v>72.62</v>
      </c>
      <c r="U20" s="40">
        <f>'[3]201112-Year-wise'!AS15</f>
        <v>77.4</v>
      </c>
      <c r="V20" s="41">
        <f>'[3]201112-Year-wise'!AT15</f>
        <v>82.82</v>
      </c>
    </row>
    <row r="21" spans="1:22" ht="15.75" thickBot="1">
      <c r="A21" s="98" t="s">
        <v>18</v>
      </c>
      <c r="B21" s="170">
        <f>ROUND(('[3]201112-Year-wise'!U16+'[3]201112-Year-wise'!V16+'[3]201112-Year-wise'!W16+'[3]201112-Year-wise'!X16+'[3]201112-Year-wise'!Y16+'[3]201112-Year-wise'!Z16+'[3]201112-Year-wise'!AA16)/100000,2)</f>
        <v>1472.87</v>
      </c>
      <c r="C21" s="166">
        <f>ROUND('[3]201112-Year-wise'!AB16/100000,2)</f>
        <v>1313.8</v>
      </c>
      <c r="D21" s="166">
        <f>'[3]201112-Year-wise'!AC16/100000</f>
        <v>1038.3234516</v>
      </c>
      <c r="E21" s="166">
        <f>'[3]201112-Year-wise'!AD16/100000</f>
        <v>666.3428645</v>
      </c>
      <c r="F21" s="166">
        <f>SUM('[3]201112-Year-wise'!AE16:AK16)/100000</f>
        <v>441.88267959999996</v>
      </c>
      <c r="G21" s="171">
        <f>B21+C21+D21+E21+F21</f>
        <v>4933.218995700001</v>
      </c>
      <c r="H21" s="41">
        <f t="shared" si="6"/>
        <v>8.95</v>
      </c>
      <c r="I21" s="41">
        <f t="shared" si="7"/>
        <v>11.83</v>
      </c>
      <c r="J21" s="41">
        <f t="shared" si="8"/>
        <v>8.06</v>
      </c>
      <c r="K21" s="42">
        <f t="shared" si="9"/>
        <v>5.44</v>
      </c>
      <c r="L21" s="108">
        <f t="shared" si="10"/>
        <v>4.68</v>
      </c>
      <c r="M21" s="40">
        <f>ROUND(G21/$G$38*100,2)</f>
        <v>7.94</v>
      </c>
      <c r="N21" s="41">
        <f>ROUND(B21/G21*100,2)</f>
        <v>29.86</v>
      </c>
      <c r="O21" s="41">
        <f>ROUND(C21/G21*100,2)</f>
        <v>26.63</v>
      </c>
      <c r="P21" s="41">
        <f>ROUND(D21/G21*100,2)</f>
        <v>21.05</v>
      </c>
      <c r="Q21" s="42">
        <f>ROUND(E21/G21*100,2)</f>
        <v>13.51</v>
      </c>
      <c r="R21" s="106">
        <f>ROUND(F21/G21*100,2)</f>
        <v>8.96</v>
      </c>
      <c r="S21" s="43">
        <f>ROUND(G21/G21*100,2)</f>
        <v>100</v>
      </c>
      <c r="T21" s="40">
        <f>'[3]201112-Year-wise'!AR16</f>
        <v>78.91</v>
      </c>
      <c r="U21" s="40">
        <f>'[3]201112-Year-wise'!AS16</f>
        <v>82.75</v>
      </c>
      <c r="V21" s="41">
        <f>'[3]201112-Year-wise'!AT16</f>
        <v>85.76</v>
      </c>
    </row>
    <row r="22" spans="1:22" ht="15.75" thickBot="1">
      <c r="A22" s="191"/>
      <c r="B22" s="192"/>
      <c r="C22" s="193"/>
      <c r="D22" s="193"/>
      <c r="E22" s="193"/>
      <c r="F22" s="193"/>
      <c r="G22" s="194"/>
      <c r="H22" s="195"/>
      <c r="I22" s="195"/>
      <c r="J22" s="195"/>
      <c r="K22" s="196"/>
      <c r="L22" s="197"/>
      <c r="M22" s="198"/>
      <c r="N22" s="195"/>
      <c r="O22" s="195"/>
      <c r="P22" s="195"/>
      <c r="Q22" s="196"/>
      <c r="R22" s="198"/>
      <c r="S22" s="199"/>
      <c r="T22" s="198"/>
      <c r="U22" s="198"/>
      <c r="V22" s="195"/>
    </row>
    <row r="23" spans="1:22" ht="15">
      <c r="A23" s="98" t="s">
        <v>20</v>
      </c>
      <c r="B23" s="170">
        <f>ROUND(('[3]201112-Year-wise'!U18+'[3]201112-Year-wise'!V18+'[3]201112-Year-wise'!W18+'[3]201112-Year-wise'!X18+'[3]201112-Year-wise'!Y18+'[3]201112-Year-wise'!Z18+'[3]201112-Year-wise'!AA18)/100000,2)</f>
        <v>283.85</v>
      </c>
      <c r="C23" s="166">
        <f>ROUND('[3]201112-Year-wise'!AB18/100000,2)</f>
        <v>383.08</v>
      </c>
      <c r="D23" s="166">
        <f>'[3]201112-Year-wise'!AC18/100000</f>
        <v>280.2048141</v>
      </c>
      <c r="E23" s="166">
        <f>'[3]201112-Year-wise'!AD18/100000</f>
        <v>143.562985</v>
      </c>
      <c r="F23" s="166">
        <f>SUM('[3]201112-Year-wise'!AE18:AK18)/100000</f>
        <v>132.7646075</v>
      </c>
      <c r="G23" s="171">
        <f aca="true" t="shared" si="13" ref="G23:G30">B23+C23+D23+E23+F23</f>
        <v>1223.4624066000001</v>
      </c>
      <c r="H23" s="41">
        <f t="shared" si="6"/>
        <v>1.72</v>
      </c>
      <c r="I23" s="41">
        <f t="shared" si="7"/>
        <v>3.45</v>
      </c>
      <c r="J23" s="41">
        <f t="shared" si="8"/>
        <v>2.18</v>
      </c>
      <c r="K23" s="42">
        <f t="shared" si="9"/>
        <v>1.17</v>
      </c>
      <c r="L23" s="108">
        <f t="shared" si="10"/>
        <v>1.41</v>
      </c>
      <c r="M23" s="40">
        <f aca="true" t="shared" si="14" ref="M23:M30">ROUND(G23/$G$38*100,2)</f>
        <v>1.97</v>
      </c>
      <c r="N23" s="41">
        <f aca="true" t="shared" si="15" ref="N23:N30">ROUND(B23/G23*100,2)</f>
        <v>23.2</v>
      </c>
      <c r="O23" s="41">
        <f aca="true" t="shared" si="16" ref="O23:O30">ROUND(C23/G23*100,2)</f>
        <v>31.31</v>
      </c>
      <c r="P23" s="41">
        <f aca="true" t="shared" si="17" ref="P23:P30">ROUND(D23/G23*100,2)</f>
        <v>22.9</v>
      </c>
      <c r="Q23" s="42">
        <f aca="true" t="shared" si="18" ref="Q23:Q30">ROUND(E23/G23*100,2)</f>
        <v>11.73</v>
      </c>
      <c r="R23" s="106">
        <f aca="true" t="shared" si="19" ref="R23:R30">ROUND(F23/G23*100,2)</f>
        <v>10.85</v>
      </c>
      <c r="S23" s="43">
        <f aca="true" t="shared" si="20" ref="S23:S30">ROUND(G23/G23*100,2)</f>
        <v>100</v>
      </c>
      <c r="T23" s="40">
        <f>'[3]201112-Year-wise'!AR18</f>
        <v>21.42</v>
      </c>
      <c r="U23" s="40">
        <f>'[3]201112-Year-wise'!AS18</f>
        <v>71.43</v>
      </c>
      <c r="V23" s="41">
        <f>'[3]201112-Year-wise'!AT18</f>
        <v>49.58</v>
      </c>
    </row>
    <row r="24" spans="1:22" ht="15">
      <c r="A24" s="98" t="s">
        <v>21</v>
      </c>
      <c r="B24" s="170">
        <f>ROUND(('[3]201112-Year-wise'!U19+'[3]201112-Year-wise'!V19+'[3]201112-Year-wise'!W19+'[3]201112-Year-wise'!X19+'[3]201112-Year-wise'!Y19+'[3]201112-Year-wise'!Z19+'[3]201112-Year-wise'!AA19)/100000,2)</f>
        <v>71.79</v>
      </c>
      <c r="C24" s="166">
        <f>ROUND('[3]201112-Year-wise'!AB19/100000,2)</f>
        <v>83.78</v>
      </c>
      <c r="D24" s="166">
        <f>'[3]201112-Year-wise'!AC19/100000</f>
        <v>111.15524710000001</v>
      </c>
      <c r="E24" s="166">
        <f>'[3]201112-Year-wise'!AD19/100000</f>
        <v>78.8127022</v>
      </c>
      <c r="F24" s="166">
        <f>SUM('[3]201112-Year-wise'!AE19:AK19)/100000</f>
        <v>82.731647</v>
      </c>
      <c r="G24" s="171">
        <f t="shared" si="13"/>
        <v>428.2695963</v>
      </c>
      <c r="H24" s="41">
        <f t="shared" si="6"/>
        <v>0.44</v>
      </c>
      <c r="I24" s="41">
        <f t="shared" si="7"/>
        <v>0.75</v>
      </c>
      <c r="J24" s="41">
        <f t="shared" si="8"/>
        <v>0.86</v>
      </c>
      <c r="K24" s="42">
        <f t="shared" si="9"/>
        <v>0.64</v>
      </c>
      <c r="L24" s="108">
        <f t="shared" si="10"/>
        <v>0.88</v>
      </c>
      <c r="M24" s="40">
        <f t="shared" si="14"/>
        <v>0.69</v>
      </c>
      <c r="N24" s="41">
        <f t="shared" si="15"/>
        <v>16.76</v>
      </c>
      <c r="O24" s="41">
        <f t="shared" si="16"/>
        <v>19.56</v>
      </c>
      <c r="P24" s="41">
        <f t="shared" si="17"/>
        <v>25.95</v>
      </c>
      <c r="Q24" s="42">
        <f t="shared" si="18"/>
        <v>18.4</v>
      </c>
      <c r="R24" s="106">
        <f t="shared" si="19"/>
        <v>19.32</v>
      </c>
      <c r="S24" s="43">
        <f t="shared" si="20"/>
        <v>100</v>
      </c>
      <c r="T24" s="40">
        <f>'[3]201112-Year-wise'!AR19</f>
        <v>76.28999999999999</v>
      </c>
      <c r="U24" s="40">
        <f>'[3]201112-Year-wise'!AS19</f>
        <v>76.19</v>
      </c>
      <c r="V24" s="41">
        <f>'[3]201112-Year-wise'!AT19</f>
        <v>87</v>
      </c>
    </row>
    <row r="25" spans="1:22" ht="15">
      <c r="A25" s="98" t="s">
        <v>22</v>
      </c>
      <c r="B25" s="170">
        <f>ROUND(('[3]201112-Year-wise'!U20+'[3]201112-Year-wise'!V20+'[3]201112-Year-wise'!W20+'[3]201112-Year-wise'!X20+'[3]201112-Year-wise'!Y20+'[3]201112-Year-wise'!Z20+'[3]201112-Year-wise'!AA20)/100000,2)</f>
        <v>760.08</v>
      </c>
      <c r="C25" s="166">
        <f>ROUND('[3]201112-Year-wise'!AB20/100000,2)</f>
        <v>455.17</v>
      </c>
      <c r="D25" s="166">
        <f>'[3]201112-Year-wise'!AC20/100000</f>
        <v>568.8330175</v>
      </c>
      <c r="E25" s="166">
        <f>'[3]201112-Year-wise'!AD20/100000</f>
        <v>292.9177514</v>
      </c>
      <c r="F25" s="166">
        <f>SUM('[3]201112-Year-wise'!AE20:AK20)/100000</f>
        <v>344.2324057</v>
      </c>
      <c r="G25" s="171">
        <f t="shared" si="13"/>
        <v>2421.2331746</v>
      </c>
      <c r="H25" s="41">
        <f t="shared" si="6"/>
        <v>4.62</v>
      </c>
      <c r="I25" s="41">
        <f t="shared" si="7"/>
        <v>4.1</v>
      </c>
      <c r="J25" s="41">
        <f t="shared" si="8"/>
        <v>4.42</v>
      </c>
      <c r="K25" s="42">
        <f t="shared" si="9"/>
        <v>2.39</v>
      </c>
      <c r="L25" s="108">
        <f t="shared" si="10"/>
        <v>3.64</v>
      </c>
      <c r="M25" s="40">
        <f t="shared" si="14"/>
        <v>3.9</v>
      </c>
      <c r="N25" s="41">
        <f t="shared" si="15"/>
        <v>31.39</v>
      </c>
      <c r="O25" s="41">
        <f t="shared" si="16"/>
        <v>18.8</v>
      </c>
      <c r="P25" s="41">
        <f t="shared" si="17"/>
        <v>23.49</v>
      </c>
      <c r="Q25" s="42">
        <f t="shared" si="18"/>
        <v>12.1</v>
      </c>
      <c r="R25" s="106">
        <f t="shared" si="19"/>
        <v>14.22</v>
      </c>
      <c r="S25" s="43">
        <f t="shared" si="20"/>
        <v>100</v>
      </c>
      <c r="T25" s="40">
        <f>'[3]201112-Year-wise'!AR20</f>
        <v>77.53</v>
      </c>
      <c r="U25" s="40">
        <f>'[3]201112-Year-wise'!AS20</f>
        <v>72.69</v>
      </c>
      <c r="V25" s="41">
        <f>'[3]201112-Year-wise'!AT20</f>
        <v>92.19</v>
      </c>
    </row>
    <row r="26" spans="1:22" ht="15">
      <c r="A26" s="98" t="s">
        <v>23</v>
      </c>
      <c r="B26" s="170">
        <f>ROUND(('[3]201112-Year-wise'!U21+'[3]201112-Year-wise'!V21+'[3]201112-Year-wise'!W21+'[3]201112-Year-wise'!X21+'[3]201112-Year-wise'!Y21+'[3]201112-Year-wise'!Z21+'[3]201112-Year-wise'!AA21)/100000,2)</f>
        <v>115.63</v>
      </c>
      <c r="C26" s="166">
        <f>ROUND('[3]201112-Year-wise'!AB21/100000,2)</f>
        <v>64.21</v>
      </c>
      <c r="D26" s="166">
        <f>'[3]201112-Year-wise'!AC21/100000</f>
        <v>65.7946261</v>
      </c>
      <c r="E26" s="166">
        <f>'[3]201112-Year-wise'!AD21/100000</f>
        <v>84.4289031</v>
      </c>
      <c r="F26" s="166">
        <f>SUM('[3]201112-Year-wise'!AE21:AK21)/100000</f>
        <v>76.21950209999999</v>
      </c>
      <c r="G26" s="171">
        <f t="shared" si="13"/>
        <v>406.2830313</v>
      </c>
      <c r="H26" s="41">
        <f t="shared" si="6"/>
        <v>0.7</v>
      </c>
      <c r="I26" s="41">
        <f t="shared" si="7"/>
        <v>0.58</v>
      </c>
      <c r="J26" s="41">
        <f t="shared" si="8"/>
        <v>0.51</v>
      </c>
      <c r="K26" s="42">
        <f t="shared" si="9"/>
        <v>0.69</v>
      </c>
      <c r="L26" s="108">
        <f t="shared" si="10"/>
        <v>0.81</v>
      </c>
      <c r="M26" s="40">
        <f t="shared" si="14"/>
        <v>0.65</v>
      </c>
      <c r="N26" s="41">
        <f t="shared" si="15"/>
        <v>28.46</v>
      </c>
      <c r="O26" s="41">
        <f t="shared" si="16"/>
        <v>15.8</v>
      </c>
      <c r="P26" s="41">
        <f t="shared" si="17"/>
        <v>16.19</v>
      </c>
      <c r="Q26" s="42">
        <f t="shared" si="18"/>
        <v>20.78</v>
      </c>
      <c r="R26" s="106">
        <f t="shared" si="19"/>
        <v>18.76</v>
      </c>
      <c r="S26" s="43">
        <f t="shared" si="20"/>
        <v>100</v>
      </c>
      <c r="T26" s="40">
        <f>'[3]201112-Year-wise'!AR21</f>
        <v>70.53</v>
      </c>
      <c r="U26" s="40">
        <f>'[3]201112-Year-wise'!AS21</f>
        <v>84.84</v>
      </c>
      <c r="V26" s="41">
        <f>'[3]201112-Year-wise'!AT21</f>
        <v>87.41</v>
      </c>
    </row>
    <row r="27" spans="1:22" ht="15">
      <c r="A27" s="98" t="s">
        <v>24</v>
      </c>
      <c r="B27" s="170">
        <f>ROUND(('[3]201112-Year-wise'!U22+'[3]201112-Year-wise'!V22+'[3]201112-Year-wise'!W22+'[3]201112-Year-wise'!X22+'[3]201112-Year-wise'!Y22+'[3]201112-Year-wise'!Z22+'[3]201112-Year-wise'!AA22)/100000,2)</f>
        <v>137.57</v>
      </c>
      <c r="C27" s="166">
        <f>ROUND('[3]201112-Year-wise'!AB22/100000,2)</f>
        <v>240.92</v>
      </c>
      <c r="D27" s="166">
        <f>'[3]201112-Year-wise'!AC22/100000</f>
        <v>809.8813627</v>
      </c>
      <c r="E27" s="166">
        <f>'[3]201112-Year-wise'!AD22/100000</f>
        <v>242.3631066</v>
      </c>
      <c r="F27" s="166">
        <f>SUM('[3]201112-Year-wise'!AE22:AK22)/100000</f>
        <v>178.43074919999998</v>
      </c>
      <c r="G27" s="171">
        <f t="shared" si="13"/>
        <v>1609.1652185</v>
      </c>
      <c r="H27" s="41">
        <f t="shared" si="6"/>
        <v>0.84</v>
      </c>
      <c r="I27" s="41">
        <f t="shared" si="7"/>
        <v>2.17</v>
      </c>
      <c r="J27" s="41">
        <f t="shared" si="8"/>
        <v>6.29</v>
      </c>
      <c r="K27" s="42">
        <f t="shared" si="9"/>
        <v>1.98</v>
      </c>
      <c r="L27" s="108">
        <f t="shared" si="10"/>
        <v>1.89</v>
      </c>
      <c r="M27" s="40">
        <f t="shared" si="14"/>
        <v>2.59</v>
      </c>
      <c r="N27" s="41">
        <f t="shared" si="15"/>
        <v>8.55</v>
      </c>
      <c r="O27" s="41">
        <f t="shared" si="16"/>
        <v>14.97</v>
      </c>
      <c r="P27" s="41">
        <f t="shared" si="17"/>
        <v>50.33</v>
      </c>
      <c r="Q27" s="42">
        <f t="shared" si="18"/>
        <v>15.06</v>
      </c>
      <c r="R27" s="106">
        <f t="shared" si="19"/>
        <v>11.09</v>
      </c>
      <c r="S27" s="43">
        <f t="shared" si="20"/>
        <v>100</v>
      </c>
      <c r="T27" s="40">
        <f>'[3]201112-Year-wise'!AR22</f>
        <v>68.64</v>
      </c>
      <c r="U27" s="40">
        <f>'[3]201112-Year-wise'!AS22</f>
        <v>78.63</v>
      </c>
      <c r="V27" s="41">
        <f>'[3]201112-Year-wise'!AT22</f>
        <v>82.57</v>
      </c>
    </row>
    <row r="28" spans="1:22" ht="15">
      <c r="A28" s="98" t="s">
        <v>25</v>
      </c>
      <c r="B28" s="170">
        <f>ROUND(('[3]201112-Year-wise'!U23+'[3]201112-Year-wise'!V23+'[3]201112-Year-wise'!W23+'[3]201112-Year-wise'!X23+'[3]201112-Year-wise'!Y23+'[3]201112-Year-wise'!Z23+'[3]201112-Year-wise'!AA23)/100000,2)</f>
        <v>1271.39</v>
      </c>
      <c r="C28" s="166">
        <f>ROUND('[3]201112-Year-wise'!AB23/100000,2)</f>
        <v>1178.02</v>
      </c>
      <c r="D28" s="166">
        <f>'[3]201112-Year-wise'!AC23/100000</f>
        <v>1422.5981096</v>
      </c>
      <c r="E28" s="166">
        <f>'[3]201112-Year-wise'!AD23/100000</f>
        <v>827.4185679000001</v>
      </c>
      <c r="F28" s="166">
        <f>SUM('[3]201112-Year-wise'!AE23:AK23)/100000</f>
        <v>250.22816470000004</v>
      </c>
      <c r="G28" s="171">
        <f t="shared" si="13"/>
        <v>4949.6548422</v>
      </c>
      <c r="H28" s="41">
        <f t="shared" si="6"/>
        <v>7.72</v>
      </c>
      <c r="I28" s="41">
        <f t="shared" si="7"/>
        <v>10.61</v>
      </c>
      <c r="J28" s="41">
        <f t="shared" si="8"/>
        <v>11.04</v>
      </c>
      <c r="K28" s="42">
        <f t="shared" si="9"/>
        <v>6.76</v>
      </c>
      <c r="L28" s="108">
        <f t="shared" si="10"/>
        <v>2.65</v>
      </c>
      <c r="M28" s="40">
        <f t="shared" si="14"/>
        <v>7.97</v>
      </c>
      <c r="N28" s="41">
        <f t="shared" si="15"/>
        <v>25.69</v>
      </c>
      <c r="O28" s="41">
        <f t="shared" si="16"/>
        <v>23.8</v>
      </c>
      <c r="P28" s="41">
        <f t="shared" si="17"/>
        <v>28.74</v>
      </c>
      <c r="Q28" s="42">
        <f t="shared" si="18"/>
        <v>16.72</v>
      </c>
      <c r="R28" s="106">
        <f t="shared" si="19"/>
        <v>5.06</v>
      </c>
      <c r="S28" s="43">
        <f t="shared" si="20"/>
        <v>100</v>
      </c>
      <c r="T28" s="40">
        <f>'[3]201112-Year-wise'!AR23</f>
        <v>63.79</v>
      </c>
      <c r="U28" s="40">
        <f>'[3]201112-Year-wise'!AS23</f>
        <v>1.8599999999999994</v>
      </c>
      <c r="V28" s="41">
        <f>'[3]201112-Year-wise'!AT23</f>
        <v>58.21</v>
      </c>
    </row>
    <row r="29" spans="1:22" ht="15">
      <c r="A29" s="98" t="s">
        <v>61</v>
      </c>
      <c r="B29" s="170">
        <f>ROUND(('[3]201112-Year-wise'!U24+'[3]201112-Year-wise'!V24+'[3]201112-Year-wise'!W24+'[3]201112-Year-wise'!X24+'[3]201112-Year-wise'!Y24+'[3]201112-Year-wise'!Z24+'[3]201112-Year-wise'!AA24)/100000,2)</f>
        <v>521.6</v>
      </c>
      <c r="C29" s="166">
        <f>ROUND('[3]201112-Year-wise'!AB24/100000,2)</f>
        <v>540.89</v>
      </c>
      <c r="D29" s="166">
        <f>'[3]201112-Year-wise'!AC24/100000</f>
        <v>900.9419648</v>
      </c>
      <c r="E29" s="166">
        <f>'[3]201112-Year-wise'!AD24/100000</f>
        <v>587.6266821</v>
      </c>
      <c r="F29" s="166">
        <f>SUM('[3]201112-Year-wise'!AE24:AK24)/100000</f>
        <v>198.4016556</v>
      </c>
      <c r="G29" s="171">
        <f t="shared" si="13"/>
        <v>2749.4603025</v>
      </c>
      <c r="H29" s="41">
        <f t="shared" si="6"/>
        <v>3.17</v>
      </c>
      <c r="I29" s="41">
        <f t="shared" si="7"/>
        <v>4.87</v>
      </c>
      <c r="J29" s="41">
        <f t="shared" si="8"/>
        <v>6.99</v>
      </c>
      <c r="K29" s="42">
        <f t="shared" si="9"/>
        <v>4.8</v>
      </c>
      <c r="L29" s="108">
        <f t="shared" si="10"/>
        <v>2.1</v>
      </c>
      <c r="M29" s="40">
        <f t="shared" si="14"/>
        <v>4.43</v>
      </c>
      <c r="N29" s="41">
        <f t="shared" si="15"/>
        <v>18.97</v>
      </c>
      <c r="O29" s="41">
        <f t="shared" si="16"/>
        <v>19.67</v>
      </c>
      <c r="P29" s="41">
        <f t="shared" si="17"/>
        <v>32.77</v>
      </c>
      <c r="Q29" s="42">
        <f t="shared" si="18"/>
        <v>21.37</v>
      </c>
      <c r="R29" s="106">
        <f t="shared" si="19"/>
        <v>7.22</v>
      </c>
      <c r="S29" s="43">
        <f t="shared" si="20"/>
        <v>100</v>
      </c>
      <c r="T29" s="40">
        <f>'[3]201112-Year-wise'!AR24</f>
        <v>22.439999999999998</v>
      </c>
      <c r="U29" s="40">
        <f>'[3]201112-Year-wise'!AS24</f>
        <v>62.05</v>
      </c>
      <c r="V29" s="41">
        <f>'[3]201112-Year-wise'!AT24</f>
        <v>74.62</v>
      </c>
    </row>
    <row r="30" spans="1:22" ht="15.75" thickBot="1">
      <c r="A30" s="98" t="s">
        <v>62</v>
      </c>
      <c r="B30" s="170">
        <f>ROUND(('[3]201112-Year-wise'!U25+'[3]201112-Year-wise'!V25+'[3]201112-Year-wise'!W25+'[3]201112-Year-wise'!X25+'[3]201112-Year-wise'!Y25+'[3]201112-Year-wise'!Z25+'[3]201112-Year-wise'!AA25)/100000,2)</f>
        <v>190.57</v>
      </c>
      <c r="C30" s="166">
        <f>ROUND('[3]201112-Year-wise'!AB25/100000,2)</f>
        <v>113.88</v>
      </c>
      <c r="D30" s="166">
        <f>'[3]201112-Year-wise'!AC25/100000</f>
        <v>325.1182935</v>
      </c>
      <c r="E30" s="166">
        <f>'[3]201112-Year-wise'!AD25/100000</f>
        <v>241.6718733</v>
      </c>
      <c r="F30" s="166">
        <f>SUM('[3]201112-Year-wise'!AE25:AK25)/100000</f>
        <v>161.7911721</v>
      </c>
      <c r="G30" s="171">
        <f t="shared" si="13"/>
        <v>1033.0313389</v>
      </c>
      <c r="H30" s="41">
        <f t="shared" si="6"/>
        <v>1.16</v>
      </c>
      <c r="I30" s="41">
        <f t="shared" si="7"/>
        <v>1.03</v>
      </c>
      <c r="J30" s="41">
        <f t="shared" si="8"/>
        <v>2.52</v>
      </c>
      <c r="K30" s="42">
        <f t="shared" si="9"/>
        <v>1.97</v>
      </c>
      <c r="L30" s="108">
        <f t="shared" si="10"/>
        <v>1.71</v>
      </c>
      <c r="M30" s="40">
        <f t="shared" si="14"/>
        <v>1.66</v>
      </c>
      <c r="N30" s="41">
        <f t="shared" si="15"/>
        <v>18.45</v>
      </c>
      <c r="O30" s="41">
        <f t="shared" si="16"/>
        <v>11.02</v>
      </c>
      <c r="P30" s="41">
        <f t="shared" si="17"/>
        <v>31.47</v>
      </c>
      <c r="Q30" s="42">
        <f t="shared" si="18"/>
        <v>23.39</v>
      </c>
      <c r="R30" s="106">
        <f t="shared" si="19"/>
        <v>15.66</v>
      </c>
      <c r="S30" s="43">
        <f t="shared" si="20"/>
        <v>100</v>
      </c>
      <c r="T30" s="40">
        <f>'[3]201112-Year-wise'!AR25</f>
        <v>19.810000000000002</v>
      </c>
      <c r="U30" s="40">
        <f>'[3]201112-Year-wise'!AS25</f>
        <v>66.53</v>
      </c>
      <c r="V30" s="41">
        <f>'[3]201112-Year-wise'!AT25</f>
        <v>73.87</v>
      </c>
    </row>
    <row r="31" spans="1:22" ht="15.75" thickBot="1">
      <c r="A31" s="191"/>
      <c r="B31" s="192"/>
      <c r="C31" s="193"/>
      <c r="D31" s="193"/>
      <c r="E31" s="193"/>
      <c r="F31" s="193"/>
      <c r="G31" s="194"/>
      <c r="H31" s="195"/>
      <c r="I31" s="195"/>
      <c r="J31" s="195"/>
      <c r="K31" s="196"/>
      <c r="L31" s="197"/>
      <c r="M31" s="198"/>
      <c r="N31" s="195"/>
      <c r="O31" s="195"/>
      <c r="P31" s="195"/>
      <c r="Q31" s="196"/>
      <c r="R31" s="198"/>
      <c r="S31" s="199"/>
      <c r="T31" s="198"/>
      <c r="U31" s="198"/>
      <c r="V31" s="195"/>
    </row>
    <row r="32" spans="1:22" ht="15">
      <c r="A32" s="98" t="s">
        <v>28</v>
      </c>
      <c r="B32" s="170">
        <f>ROUND(('[3]201112-Year-wise'!U27+'[3]201112-Year-wise'!V27+'[3]201112-Year-wise'!W27+'[3]201112-Year-wise'!X27+'[3]201112-Year-wise'!Y27+'[3]201112-Year-wise'!Z27+'[3]201112-Year-wise'!AA27)/100000,2)</f>
        <v>576.07</v>
      </c>
      <c r="C32" s="166">
        <f>ROUND('[3]201112-Year-wise'!AB27/100000,2)</f>
        <v>398.54</v>
      </c>
      <c r="D32" s="166">
        <f>'[3]201112-Year-wise'!AC27/100000</f>
        <v>528.1617140999999</v>
      </c>
      <c r="E32" s="166">
        <f>'[3]201112-Year-wise'!AD27/100000</f>
        <v>736.8686911</v>
      </c>
      <c r="F32" s="166">
        <f>SUM('[3]201112-Year-wise'!AE27:AK27)/100000</f>
        <v>699.6049605</v>
      </c>
      <c r="G32" s="171">
        <f>B32+C32+D32+E32+F32</f>
        <v>2939.2453656999996</v>
      </c>
      <c r="H32" s="41">
        <f t="shared" si="6"/>
        <v>3.5</v>
      </c>
      <c r="I32" s="41">
        <f t="shared" si="7"/>
        <v>3.59</v>
      </c>
      <c r="J32" s="41">
        <f t="shared" si="8"/>
        <v>4.1</v>
      </c>
      <c r="K32" s="42">
        <f t="shared" si="9"/>
        <v>6.02</v>
      </c>
      <c r="L32" s="108">
        <f t="shared" si="10"/>
        <v>7.41</v>
      </c>
      <c r="M32" s="40">
        <f>ROUND(G32/$G$38*100,2)</f>
        <v>4.73</v>
      </c>
      <c r="N32" s="41">
        <f>ROUND(B32/G32*100,2)</f>
        <v>19.6</v>
      </c>
      <c r="O32" s="41">
        <f>ROUND(C32/G32*100,2)</f>
        <v>13.56</v>
      </c>
      <c r="P32" s="41">
        <f>ROUND(D32/G32*100,2)</f>
        <v>17.97</v>
      </c>
      <c r="Q32" s="42">
        <f aca="true" t="shared" si="21" ref="Q32:Q38">ROUND(E32/G32*100,2)</f>
        <v>25.07</v>
      </c>
      <c r="R32" s="106">
        <f>ROUND(F32/G32*100,2)</f>
        <v>23.8</v>
      </c>
      <c r="S32" s="43">
        <f aca="true" t="shared" si="22" ref="S32:S38">ROUND(G32/G32*100,2)</f>
        <v>100</v>
      </c>
      <c r="T32" s="40">
        <f>'[3]201112-Year-wise'!AR27</f>
        <v>53.58</v>
      </c>
      <c r="U32" s="40">
        <f>'[3]201112-Year-wise'!AS27</f>
        <v>53.3</v>
      </c>
      <c r="V32" s="41">
        <f>'[3]201112-Year-wise'!AT27</f>
        <v>68.18</v>
      </c>
    </row>
    <row r="33" spans="1:22" ht="15">
      <c r="A33" s="98" t="s">
        <v>29</v>
      </c>
      <c r="B33" s="170">
        <f>ROUND(('[3]201112-Year-wise'!U28+'[3]201112-Year-wise'!V28+'[3]201112-Year-wise'!W28+'[3]201112-Year-wise'!X28+'[3]201112-Year-wise'!Y28+'[3]201112-Year-wise'!Z28+'[3]201112-Year-wise'!AA28)/100000,2)</f>
        <v>216.31</v>
      </c>
      <c r="C33" s="166">
        <f>ROUND('[3]201112-Year-wise'!AB28/100000,2)</f>
        <v>40.55</v>
      </c>
      <c r="D33" s="166">
        <f>'[3]201112-Year-wise'!AC28/100000</f>
        <v>78.5215536</v>
      </c>
      <c r="E33" s="166">
        <f>'[3]201112-Year-wise'!AD28/100000</f>
        <v>192.1681509</v>
      </c>
      <c r="F33" s="166">
        <f>SUM('[3]201112-Year-wise'!AE28:AK28)/100000</f>
        <v>90.94823480000001</v>
      </c>
      <c r="G33" s="171">
        <f>B33+C33+D33+E33+F33</f>
        <v>618.4979393</v>
      </c>
      <c r="H33" s="41">
        <f t="shared" si="6"/>
        <v>1.31</v>
      </c>
      <c r="I33" s="41">
        <f t="shared" si="7"/>
        <v>0.37</v>
      </c>
      <c r="J33" s="41">
        <f t="shared" si="8"/>
        <v>0.61</v>
      </c>
      <c r="K33" s="42">
        <f t="shared" si="9"/>
        <v>1.57</v>
      </c>
      <c r="L33" s="108">
        <f t="shared" si="10"/>
        <v>0.96</v>
      </c>
      <c r="M33" s="40">
        <f>ROUND(G33/$G$38*100,2)</f>
        <v>1</v>
      </c>
      <c r="N33" s="41">
        <f>ROUND(B33/G33*100,2)</f>
        <v>34.97</v>
      </c>
      <c r="O33" s="41">
        <f>ROUND(C33/G33*100,2)</f>
        <v>6.56</v>
      </c>
      <c r="P33" s="41">
        <f>ROUND(D33/G33*100,2)</f>
        <v>12.7</v>
      </c>
      <c r="Q33" s="42">
        <f t="shared" si="21"/>
        <v>31.07</v>
      </c>
      <c r="R33" s="106">
        <f>ROUND(F33/G33*100,2)</f>
        <v>14.7</v>
      </c>
      <c r="S33" s="43">
        <f t="shared" si="22"/>
        <v>100</v>
      </c>
      <c r="T33" s="40">
        <f>'[3]201112-Year-wise'!AR28</f>
        <v>83</v>
      </c>
      <c r="U33" s="40">
        <f>'[3]201112-Year-wise'!AS28</f>
        <v>90.12</v>
      </c>
      <c r="V33" s="41">
        <f>'[3]201112-Year-wise'!AT28</f>
        <v>89.87</v>
      </c>
    </row>
    <row r="34" spans="1:22" ht="15">
      <c r="A34" s="98" t="s">
        <v>31</v>
      </c>
      <c r="B34" s="170">
        <f>ROUND(('[3]201112-Year-wise'!U29+'[3]201112-Year-wise'!V29+'[3]201112-Year-wise'!W29+'[3]201112-Year-wise'!X29+'[3]201112-Year-wise'!Y29+'[3]201112-Year-wise'!Z29+'[3]201112-Year-wise'!AA29)/100000,2)</f>
        <v>477.66</v>
      </c>
      <c r="C34" s="166">
        <f>ROUND('[3]201112-Year-wise'!AB29/100000,2)</f>
        <v>481.38</v>
      </c>
      <c r="D34" s="166">
        <f>'[3]201112-Year-wise'!AC29/100000</f>
        <v>608.3102316</v>
      </c>
      <c r="E34" s="166">
        <f>'[3]201112-Year-wise'!AD29/100000</f>
        <v>843.7001587999999</v>
      </c>
      <c r="F34" s="166">
        <f>SUM('[3]201112-Year-wise'!AE29:AK29)/100000</f>
        <v>1072.5554665</v>
      </c>
      <c r="G34" s="171">
        <f>B34+C34+D34+E34+F34</f>
        <v>3483.6058568999997</v>
      </c>
      <c r="H34" s="41">
        <f t="shared" si="6"/>
        <v>2.9</v>
      </c>
      <c r="I34" s="41">
        <f t="shared" si="7"/>
        <v>4.34</v>
      </c>
      <c r="J34" s="41">
        <f t="shared" si="8"/>
        <v>4.72</v>
      </c>
      <c r="K34" s="42">
        <f t="shared" si="9"/>
        <v>6.89</v>
      </c>
      <c r="L34" s="108">
        <f t="shared" si="10"/>
        <v>11.36</v>
      </c>
      <c r="M34" s="40">
        <f>ROUND(G34/$G$38*100,2)</f>
        <v>5.61</v>
      </c>
      <c r="N34" s="41">
        <f>ROUND(B34/G34*100,2)</f>
        <v>13.71</v>
      </c>
      <c r="O34" s="41">
        <f>ROUND(C34/G34*100,2)</f>
        <v>13.82</v>
      </c>
      <c r="P34" s="41">
        <f>ROUND(D34/G34*100,2)</f>
        <v>17.46</v>
      </c>
      <c r="Q34" s="42">
        <f>ROUND(E34/G34*100,2)</f>
        <v>24.22</v>
      </c>
      <c r="R34" s="106">
        <f>ROUND(F34/G34*100,2)</f>
        <v>30.79</v>
      </c>
      <c r="S34" s="43">
        <f>ROUND(G34/G34*100,2)</f>
        <v>100</v>
      </c>
      <c r="T34" s="40">
        <f>'[3]201112-Year-wise'!AR29</f>
        <v>59.87</v>
      </c>
      <c r="U34" s="40">
        <f>'[3]201112-Year-wise'!AS29</f>
        <v>72.62</v>
      </c>
      <c r="V34" s="41">
        <f>'[3]201112-Year-wise'!AT29</f>
        <v>71.02</v>
      </c>
    </row>
    <row r="35" spans="1:22" ht="15">
      <c r="A35" s="98" t="s">
        <v>32</v>
      </c>
      <c r="B35" s="170">
        <f>ROUND(('[3]201112-Year-wise'!U30+'[3]201112-Year-wise'!V30+'[3]201112-Year-wise'!W30+'[3]201112-Year-wise'!X30+'[3]201112-Year-wise'!Y30+'[3]201112-Year-wise'!Z30+'[3]201112-Year-wise'!AA30)/100000,2)</f>
        <v>62.86</v>
      </c>
      <c r="C35" s="166">
        <f>ROUND('[3]201112-Year-wise'!AB30/100000,2)</f>
        <v>126.73</v>
      </c>
      <c r="D35" s="166">
        <f>'[3]201112-Year-wise'!AC30/100000</f>
        <v>222.9493305</v>
      </c>
      <c r="E35" s="166">
        <f>'[3]201112-Year-wise'!AD30/100000</f>
        <v>656.7125246</v>
      </c>
      <c r="F35" s="166">
        <f>SUM('[3]201112-Year-wise'!AE30:AK30)/100000</f>
        <v>910.9301771</v>
      </c>
      <c r="G35" s="171">
        <f>B35+C35+D35+E35+F35</f>
        <v>1980.1820322</v>
      </c>
      <c r="H35" s="41">
        <f t="shared" si="6"/>
        <v>0.38</v>
      </c>
      <c r="I35" s="41">
        <f t="shared" si="7"/>
        <v>1.14</v>
      </c>
      <c r="J35" s="41">
        <f t="shared" si="8"/>
        <v>1.73</v>
      </c>
      <c r="K35" s="42">
        <f t="shared" si="9"/>
        <v>5.37</v>
      </c>
      <c r="L35" s="108">
        <f t="shared" si="10"/>
        <v>9.64</v>
      </c>
      <c r="M35" s="40">
        <f>ROUND(G35/$G$38*100,2)</f>
        <v>3.19</v>
      </c>
      <c r="N35" s="41">
        <f>ROUND(B35/G35*100,2)</f>
        <v>3.17</v>
      </c>
      <c r="O35" s="41">
        <f>ROUND(C35/G35*100,2)</f>
        <v>6.4</v>
      </c>
      <c r="P35" s="41">
        <f>ROUND(D35/G35*100,2)</f>
        <v>11.26</v>
      </c>
      <c r="Q35" s="42">
        <f t="shared" si="21"/>
        <v>33.16</v>
      </c>
      <c r="R35" s="106">
        <f>ROUND(F35/G35*100,2)</f>
        <v>46</v>
      </c>
      <c r="S35" s="43">
        <f t="shared" si="22"/>
        <v>100</v>
      </c>
      <c r="T35" s="40">
        <f>'[3]201112-Year-wise'!AR30</f>
        <v>79.55</v>
      </c>
      <c r="U35" s="40">
        <f>'[3]201112-Year-wise'!AS30</f>
        <v>87.48</v>
      </c>
      <c r="V35" s="41">
        <f>'[3]201112-Year-wise'!AT30</f>
        <v>92.49</v>
      </c>
    </row>
    <row r="36" spans="1:22" ht="15.75" thickBot="1">
      <c r="A36" s="98" t="s">
        <v>33</v>
      </c>
      <c r="B36" s="172">
        <f>ROUND(('[3]201112-Year-wise'!U31+'[3]201112-Year-wise'!V31+'[3]201112-Year-wise'!W31+'[3]201112-Year-wise'!X31+'[3]201112-Year-wise'!Y31+'[3]201112-Year-wise'!Z31+'[3]201112-Year-wise'!AA31)/100000,2)</f>
        <v>185.84</v>
      </c>
      <c r="C36" s="173">
        <f>ROUND('[3]201112-Year-wise'!AB31/100000,2)</f>
        <v>221.66</v>
      </c>
      <c r="D36" s="173">
        <f>'[3]201112-Year-wise'!AC31/100000</f>
        <v>446.61856409999996</v>
      </c>
      <c r="E36" s="173">
        <f>'[3]201112-Year-wise'!AD31/100000</f>
        <v>589.2628277</v>
      </c>
      <c r="F36" s="173">
        <f>SUM('[3]201112-Year-wise'!AE31:AK31)/100000</f>
        <v>461.511345</v>
      </c>
      <c r="G36" s="174">
        <f>B36+C36+D36+E36+F36</f>
        <v>1904.8927368</v>
      </c>
      <c r="H36" s="41">
        <f t="shared" si="6"/>
        <v>1.13</v>
      </c>
      <c r="I36" s="41">
        <f t="shared" si="7"/>
        <v>2</v>
      </c>
      <c r="J36" s="41">
        <f t="shared" si="8"/>
        <v>3.47</v>
      </c>
      <c r="K36" s="42">
        <f t="shared" si="9"/>
        <v>4.81</v>
      </c>
      <c r="L36" s="108">
        <f t="shared" si="10"/>
        <v>4.89</v>
      </c>
      <c r="M36" s="109">
        <f>ROUND(G36/$G$38*100,2)</f>
        <v>3.07</v>
      </c>
      <c r="N36" s="41">
        <f>ROUND(B36/G36*100,2)</f>
        <v>9.76</v>
      </c>
      <c r="O36" s="41">
        <f>ROUND(C36/G36*100,2)</f>
        <v>11.64</v>
      </c>
      <c r="P36" s="41">
        <f>ROUND(D36/G36*100,2)</f>
        <v>23.45</v>
      </c>
      <c r="Q36" s="42">
        <f t="shared" si="21"/>
        <v>30.93</v>
      </c>
      <c r="R36" s="110">
        <f>ROUND(F36/G36*100,2)</f>
        <v>24.23</v>
      </c>
      <c r="S36" s="43">
        <f t="shared" si="22"/>
        <v>100</v>
      </c>
      <c r="T36" s="40">
        <f>'[3]201112-Year-wise'!AR31</f>
        <v>75.52</v>
      </c>
      <c r="U36" s="40">
        <f>'[3]201112-Year-wise'!AS31</f>
        <v>84.84</v>
      </c>
      <c r="V36" s="41">
        <f>'[3]201112-Year-wise'!AT31</f>
        <v>89.37</v>
      </c>
    </row>
    <row r="37" spans="1:22" ht="15.75" thickBot="1">
      <c r="A37" s="191"/>
      <c r="B37" s="192"/>
      <c r="C37" s="193"/>
      <c r="D37" s="193"/>
      <c r="E37" s="193"/>
      <c r="F37" s="193"/>
      <c r="G37" s="194"/>
      <c r="H37" s="195"/>
      <c r="I37" s="195"/>
      <c r="J37" s="195"/>
      <c r="K37" s="196"/>
      <c r="L37" s="197"/>
      <c r="M37" s="198"/>
      <c r="N37" s="195"/>
      <c r="O37" s="195"/>
      <c r="P37" s="195"/>
      <c r="Q37" s="196"/>
      <c r="R37" s="198"/>
      <c r="S37" s="199"/>
      <c r="T37" s="198"/>
      <c r="U37" s="198"/>
      <c r="V37" s="195"/>
    </row>
    <row r="38" spans="1:22" ht="15.75" thickBot="1">
      <c r="A38" s="99" t="s">
        <v>1</v>
      </c>
      <c r="B38" s="47">
        <f aca="true" t="shared" si="23" ref="B38:G38">SUM(B8:B37)</f>
        <v>16462.76</v>
      </c>
      <c r="C38" s="47">
        <f t="shared" si="23"/>
        <v>11101.129999999997</v>
      </c>
      <c r="D38" s="46">
        <f t="shared" si="23"/>
        <v>12880.871023</v>
      </c>
      <c r="E38" s="200">
        <f t="shared" si="23"/>
        <v>12238.2286491</v>
      </c>
      <c r="F38" s="47">
        <f t="shared" si="23"/>
        <v>9445.5861408</v>
      </c>
      <c r="G38" s="46">
        <f t="shared" si="23"/>
        <v>62128.57581290001</v>
      </c>
      <c r="H38" s="100">
        <f t="shared" si="6"/>
        <v>100</v>
      </c>
      <c r="I38" s="44">
        <f t="shared" si="7"/>
        <v>100</v>
      </c>
      <c r="J38" s="44">
        <f t="shared" si="8"/>
        <v>100</v>
      </c>
      <c r="K38" s="45">
        <f>ROUND(E38/$E$38*100,2)</f>
        <v>100</v>
      </c>
      <c r="L38" s="44">
        <f>ROUND(F38/$F$38*100,2)</f>
        <v>100</v>
      </c>
      <c r="M38" s="44">
        <f>ROUND(G38/$G$38*100,2)</f>
        <v>100</v>
      </c>
      <c r="N38" s="46">
        <f>ROUND(B38/G38*100,2)</f>
        <v>26.5</v>
      </c>
      <c r="O38" s="47">
        <f>ROUND(C38/G38*100,2)</f>
        <v>17.87</v>
      </c>
      <c r="P38" s="47">
        <f>ROUND(D38/G38*100,2)</f>
        <v>20.73</v>
      </c>
      <c r="Q38" s="47">
        <f t="shared" si="21"/>
        <v>19.7</v>
      </c>
      <c r="R38" s="47">
        <f>ROUND(F38/G38*100,2)</f>
        <v>15.2</v>
      </c>
      <c r="S38" s="44">
        <f t="shared" si="22"/>
        <v>100</v>
      </c>
      <c r="T38" s="47">
        <f>'[3]201112-Year-wise'!AR33</f>
        <v>66.2</v>
      </c>
      <c r="U38" s="47">
        <f>'[3]201112-Year-wise'!AS33</f>
        <v>66.28999999999999</v>
      </c>
      <c r="V38" s="46">
        <f>'[3]201112-Year-wise'!AT33</f>
        <v>75.44</v>
      </c>
    </row>
    <row r="39" spans="20:22" ht="12.75">
      <c r="T39" s="258"/>
      <c r="U39" s="259"/>
      <c r="V39" s="260"/>
    </row>
    <row r="40" spans="20:22" ht="12.75">
      <c r="T40" s="261"/>
      <c r="U40" s="262"/>
      <c r="V40" s="263"/>
    </row>
    <row r="41" spans="20:22" ht="13.5" thickBot="1">
      <c r="T41" s="264"/>
      <c r="U41" s="265"/>
      <c r="V41" s="266"/>
    </row>
  </sheetData>
  <sheetProtection/>
  <mergeCells count="15">
    <mergeCell ref="T39:V41"/>
    <mergeCell ref="F6:F7"/>
    <mergeCell ref="A1:V1"/>
    <mergeCell ref="A2:V2"/>
    <mergeCell ref="A3:V3"/>
    <mergeCell ref="B5:G5"/>
    <mergeCell ref="H5:M6"/>
    <mergeCell ref="N5:S6"/>
    <mergeCell ref="T5:V6"/>
    <mergeCell ref="B6:B7"/>
    <mergeCell ref="A5:A7"/>
    <mergeCell ref="D6:D7"/>
    <mergeCell ref="E6:E7"/>
    <mergeCell ref="G6:G7"/>
    <mergeCell ref="C6:C7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75" zoomScaleSheetLayoutView="75" zoomScalePageLayoutView="0" workbookViewId="0" topLeftCell="B4">
      <selection activeCell="K5" sqref="K5"/>
    </sheetView>
  </sheetViews>
  <sheetFormatPr defaultColWidth="9.140625" defaultRowHeight="12.75"/>
  <cols>
    <col min="1" max="1" width="29.421875" style="0" bestFit="1" customWidth="1"/>
    <col min="2" max="2" width="17.00390625" style="0" bestFit="1" customWidth="1"/>
    <col min="3" max="3" width="16.57421875" style="0" customWidth="1"/>
    <col min="4" max="4" width="17.421875" style="0" customWidth="1"/>
    <col min="5" max="5" width="16.57421875" style="0" customWidth="1"/>
    <col min="6" max="6" width="17.00390625" style="0" customWidth="1"/>
  </cols>
  <sheetData>
    <row r="1" spans="1:6" ht="30">
      <c r="A1" s="211" t="s">
        <v>34</v>
      </c>
      <c r="B1" s="285"/>
      <c r="C1" s="285"/>
      <c r="D1" s="285"/>
      <c r="E1" s="285"/>
      <c r="F1" s="286"/>
    </row>
    <row r="2" spans="1:6" ht="39" customHeight="1">
      <c r="A2" s="214" t="s">
        <v>42</v>
      </c>
      <c r="B2" s="287"/>
      <c r="C2" s="287"/>
      <c r="D2" s="287"/>
      <c r="E2" s="287"/>
      <c r="F2" s="218"/>
    </row>
    <row r="3" spans="1:6" ht="22.5">
      <c r="A3" s="204" t="s">
        <v>73</v>
      </c>
      <c r="B3" s="287"/>
      <c r="C3" s="287"/>
      <c r="D3" s="287"/>
      <c r="E3" s="287"/>
      <c r="F3" s="218"/>
    </row>
    <row r="4" spans="1:6" ht="23.25" thickBot="1">
      <c r="A4" s="288" t="s">
        <v>100</v>
      </c>
      <c r="B4" s="289"/>
      <c r="C4" s="289"/>
      <c r="D4" s="289"/>
      <c r="E4" s="289"/>
      <c r="F4" s="290"/>
    </row>
    <row r="5" spans="1:6" ht="147" customHeight="1" thickBot="1">
      <c r="A5" s="88" t="s">
        <v>64</v>
      </c>
      <c r="B5" s="82" t="s">
        <v>83</v>
      </c>
      <c r="C5" s="82" t="s">
        <v>97</v>
      </c>
      <c r="D5" s="82" t="s">
        <v>98</v>
      </c>
      <c r="E5" s="82" t="s">
        <v>70</v>
      </c>
      <c r="F5" s="82" t="s">
        <v>99</v>
      </c>
    </row>
    <row r="6" spans="1:6" ht="16.5" thickBot="1">
      <c r="A6" s="81" t="s">
        <v>65</v>
      </c>
      <c r="B6" s="81" t="s">
        <v>66</v>
      </c>
      <c r="C6" s="81" t="s">
        <v>96</v>
      </c>
      <c r="D6" s="81" t="s">
        <v>67</v>
      </c>
      <c r="E6" s="81" t="s">
        <v>68</v>
      </c>
      <c r="F6" s="81" t="s">
        <v>69</v>
      </c>
    </row>
    <row r="7" spans="1:6" ht="24.75" customHeight="1">
      <c r="A7" s="83" t="s">
        <v>5</v>
      </c>
      <c r="B7" s="84">
        <v>6</v>
      </c>
      <c r="C7" s="84">
        <f>B7/12*9</f>
        <v>4.5</v>
      </c>
      <c r="D7" s="84">
        <f>'PART-I-REVENUE'!J9/100</f>
        <v>1.1950999999999998</v>
      </c>
      <c r="E7" s="84">
        <f>ROUND(D7/B7*100,2)</f>
        <v>19.92</v>
      </c>
      <c r="F7" s="85">
        <f>ROUND(D7/C7*100,2)</f>
        <v>26.56</v>
      </c>
    </row>
    <row r="8" spans="1:6" ht="24.75" customHeight="1">
      <c r="A8" s="78" t="s">
        <v>6</v>
      </c>
      <c r="B8" s="84">
        <v>25</v>
      </c>
      <c r="C8" s="84">
        <f>B8/12*9</f>
        <v>18.75</v>
      </c>
      <c r="D8" s="84">
        <f>'PART-I-REVENUE'!J10/100</f>
        <v>9.959499999999998</v>
      </c>
      <c r="E8" s="75">
        <f aca="true" t="shared" si="0" ref="E8:E37">ROUND(D8/B8*100,2)</f>
        <v>39.84</v>
      </c>
      <c r="F8" s="79">
        <f aca="true" t="shared" si="1" ref="F8:F37">ROUND(D8/C8*100,2)</f>
        <v>53.12</v>
      </c>
    </row>
    <row r="9" spans="1:6" ht="24.75" customHeight="1">
      <c r="A9" s="80" t="s">
        <v>7</v>
      </c>
      <c r="B9" s="84">
        <v>41</v>
      </c>
      <c r="C9" s="84">
        <f aca="true" t="shared" si="2" ref="C9:C15">B9/12*9</f>
        <v>30.75</v>
      </c>
      <c r="D9" s="84">
        <f>'PART-I-REVENUE'!J11/100</f>
        <v>4.1344</v>
      </c>
      <c r="E9" s="75">
        <f t="shared" si="0"/>
        <v>10.08</v>
      </c>
      <c r="F9" s="79">
        <f t="shared" si="1"/>
        <v>13.45</v>
      </c>
    </row>
    <row r="10" spans="1:6" ht="24.75" customHeight="1">
      <c r="A10" s="78" t="s">
        <v>8</v>
      </c>
      <c r="B10" s="84">
        <v>27</v>
      </c>
      <c r="C10" s="84">
        <f t="shared" si="2"/>
        <v>20.25</v>
      </c>
      <c r="D10" s="84">
        <f>'PART-I-REVENUE'!J12/100</f>
        <v>8.4765</v>
      </c>
      <c r="E10" s="75">
        <f t="shared" si="0"/>
        <v>31.39</v>
      </c>
      <c r="F10" s="79">
        <f t="shared" si="1"/>
        <v>41.86</v>
      </c>
    </row>
    <row r="11" spans="1:6" ht="24.75" customHeight="1">
      <c r="A11" s="78" t="s">
        <v>59</v>
      </c>
      <c r="B11" s="84">
        <v>33</v>
      </c>
      <c r="C11" s="84">
        <f t="shared" si="2"/>
        <v>24.75</v>
      </c>
      <c r="D11" s="84">
        <f>'PART-I-REVENUE'!J13/100</f>
        <v>6.0976</v>
      </c>
      <c r="E11" s="75">
        <f t="shared" si="0"/>
        <v>18.48</v>
      </c>
      <c r="F11" s="79">
        <f t="shared" si="1"/>
        <v>24.64</v>
      </c>
    </row>
    <row r="12" spans="1:13" ht="24.75" customHeight="1">
      <c r="A12" s="80" t="s">
        <v>10</v>
      </c>
      <c r="B12" s="84">
        <v>5</v>
      </c>
      <c r="C12" s="84">
        <f t="shared" si="2"/>
        <v>3.75</v>
      </c>
      <c r="D12" s="84">
        <f>'PART-I-REVENUE'!J14/100</f>
        <v>5.567699999999999</v>
      </c>
      <c r="E12" s="75">
        <f t="shared" si="0"/>
        <v>111.35</v>
      </c>
      <c r="F12" s="79">
        <f t="shared" si="1"/>
        <v>148.47</v>
      </c>
      <c r="L12" s="75"/>
      <c r="M12" s="79"/>
    </row>
    <row r="13" spans="1:6" ht="24.75" customHeight="1">
      <c r="A13" s="80" t="s">
        <v>11</v>
      </c>
      <c r="B13" s="84">
        <v>7</v>
      </c>
      <c r="C13" s="84">
        <f t="shared" si="2"/>
        <v>5.25</v>
      </c>
      <c r="D13" s="84">
        <f>'PART-I-REVENUE'!J15/100</f>
        <v>7.527900000000001</v>
      </c>
      <c r="E13" s="75">
        <f t="shared" si="0"/>
        <v>107.54</v>
      </c>
      <c r="F13" s="79">
        <f t="shared" si="1"/>
        <v>143.39</v>
      </c>
    </row>
    <row r="14" spans="1:6" ht="24.75" customHeight="1">
      <c r="A14" s="78" t="s">
        <v>12</v>
      </c>
      <c r="B14" s="84">
        <v>24</v>
      </c>
      <c r="C14" s="84">
        <f t="shared" si="2"/>
        <v>18</v>
      </c>
      <c r="D14" s="84">
        <f>'PART-I-REVENUE'!J16/100</f>
        <v>7.6391</v>
      </c>
      <c r="E14" s="75">
        <f t="shared" si="0"/>
        <v>31.83</v>
      </c>
      <c r="F14" s="79">
        <f t="shared" si="1"/>
        <v>42.44</v>
      </c>
    </row>
    <row r="15" spans="1:6" ht="24.75" customHeight="1" thickBot="1">
      <c r="A15" s="90" t="s">
        <v>13</v>
      </c>
      <c r="B15" s="84">
        <v>20</v>
      </c>
      <c r="C15" s="84">
        <f t="shared" si="2"/>
        <v>15</v>
      </c>
      <c r="D15" s="84">
        <f>'PART-I-REVENUE'!J17/100</f>
        <v>8.9138</v>
      </c>
      <c r="E15" s="91">
        <f t="shared" si="0"/>
        <v>44.57</v>
      </c>
      <c r="F15" s="92">
        <f t="shared" si="1"/>
        <v>59.43</v>
      </c>
    </row>
    <row r="16" spans="1:6" ht="9.75" customHeight="1" thickBot="1">
      <c r="A16" s="93"/>
      <c r="B16" s="137"/>
      <c r="C16" s="137"/>
      <c r="D16" s="136"/>
      <c r="E16" s="94"/>
      <c r="F16" s="95"/>
    </row>
    <row r="17" spans="1:6" ht="24.75" customHeight="1">
      <c r="A17" s="83" t="s">
        <v>15</v>
      </c>
      <c r="B17" s="84">
        <v>18</v>
      </c>
      <c r="C17" s="84">
        <f>B17/12*9</f>
        <v>13.5</v>
      </c>
      <c r="D17" s="84">
        <f>'PART-I-REVENUE'!J19/100</f>
        <v>6.4552</v>
      </c>
      <c r="E17" s="84">
        <f t="shared" si="0"/>
        <v>35.86</v>
      </c>
      <c r="F17" s="85">
        <f t="shared" si="1"/>
        <v>47.82</v>
      </c>
    </row>
    <row r="18" spans="1:6" ht="24.75" customHeight="1">
      <c r="A18" s="78" t="s">
        <v>16</v>
      </c>
      <c r="B18" s="84">
        <v>36</v>
      </c>
      <c r="C18" s="84">
        <f>B18/12*9</f>
        <v>27</v>
      </c>
      <c r="D18" s="84">
        <f>'PART-I-REVENUE'!J20/100</f>
        <v>18.2624</v>
      </c>
      <c r="E18" s="75">
        <f t="shared" si="0"/>
        <v>50.73</v>
      </c>
      <c r="F18" s="79">
        <f t="shared" si="1"/>
        <v>67.64</v>
      </c>
    </row>
    <row r="19" spans="1:6" ht="24.75" customHeight="1">
      <c r="A19" s="80" t="s">
        <v>17</v>
      </c>
      <c r="B19" s="84">
        <v>109</v>
      </c>
      <c r="C19" s="84">
        <f>B19/12*9</f>
        <v>81.75</v>
      </c>
      <c r="D19" s="84">
        <f>'PART-I-REVENUE'!J21/100</f>
        <v>9.3314</v>
      </c>
      <c r="E19" s="75">
        <f t="shared" si="0"/>
        <v>8.56</v>
      </c>
      <c r="F19" s="79">
        <f t="shared" si="1"/>
        <v>11.41</v>
      </c>
    </row>
    <row r="20" spans="1:6" ht="24.75" customHeight="1" thickBot="1">
      <c r="A20" s="90" t="s">
        <v>18</v>
      </c>
      <c r="B20" s="84">
        <v>75</v>
      </c>
      <c r="C20" s="84">
        <f>B20/12*9</f>
        <v>56.25</v>
      </c>
      <c r="D20" s="84">
        <f>'PART-I-REVENUE'!J22/100</f>
        <v>20.779500000000002</v>
      </c>
      <c r="E20" s="91">
        <f t="shared" si="0"/>
        <v>27.71</v>
      </c>
      <c r="F20" s="92">
        <f t="shared" si="1"/>
        <v>36.94</v>
      </c>
    </row>
    <row r="21" spans="1:6" ht="9.75" customHeight="1" thickBot="1">
      <c r="A21" s="93"/>
      <c r="B21" s="137"/>
      <c r="C21" s="137"/>
      <c r="D21" s="136"/>
      <c r="E21" s="94"/>
      <c r="F21" s="95"/>
    </row>
    <row r="22" spans="1:6" ht="24.75" customHeight="1">
      <c r="A22" s="83" t="s">
        <v>20</v>
      </c>
      <c r="B22" s="84">
        <v>21</v>
      </c>
      <c r="C22" s="84">
        <f aca="true" t="shared" si="3" ref="C22:C29">B22/12*9</f>
        <v>15.75</v>
      </c>
      <c r="D22" s="84">
        <f>'PART-I-REVENUE'!J24/100</f>
        <v>3.0575</v>
      </c>
      <c r="E22" s="84">
        <f t="shared" si="0"/>
        <v>14.56</v>
      </c>
      <c r="F22" s="85">
        <f t="shared" si="1"/>
        <v>19.41</v>
      </c>
    </row>
    <row r="23" spans="1:6" ht="24.75" customHeight="1">
      <c r="A23" s="78" t="s">
        <v>21</v>
      </c>
      <c r="B23" s="84">
        <v>18</v>
      </c>
      <c r="C23" s="84">
        <f t="shared" si="3"/>
        <v>13.5</v>
      </c>
      <c r="D23" s="84">
        <f>'PART-I-REVENUE'!J25/100</f>
        <v>5.296900000000001</v>
      </c>
      <c r="E23" s="75">
        <f t="shared" si="0"/>
        <v>29.43</v>
      </c>
      <c r="F23" s="79">
        <f t="shared" si="1"/>
        <v>39.24</v>
      </c>
    </row>
    <row r="24" spans="1:6" ht="24.75" customHeight="1">
      <c r="A24" s="78" t="s">
        <v>22</v>
      </c>
      <c r="B24" s="84">
        <v>20</v>
      </c>
      <c r="C24" s="84">
        <f t="shared" si="3"/>
        <v>15</v>
      </c>
      <c r="D24" s="84">
        <f>'PART-I-REVENUE'!J26/100</f>
        <v>11.150699999999999</v>
      </c>
      <c r="E24" s="75">
        <f t="shared" si="0"/>
        <v>55.75</v>
      </c>
      <c r="F24" s="79">
        <f t="shared" si="1"/>
        <v>74.34</v>
      </c>
    </row>
    <row r="25" spans="1:6" ht="24.75" customHeight="1">
      <c r="A25" s="78" t="s">
        <v>23</v>
      </c>
      <c r="B25" s="84">
        <v>18</v>
      </c>
      <c r="C25" s="84">
        <f t="shared" si="3"/>
        <v>13.5</v>
      </c>
      <c r="D25" s="84">
        <f>'PART-I-REVENUE'!J27/100</f>
        <v>4.3948</v>
      </c>
      <c r="E25" s="75">
        <f t="shared" si="0"/>
        <v>24.42</v>
      </c>
      <c r="F25" s="79">
        <f t="shared" si="1"/>
        <v>32.55</v>
      </c>
    </row>
    <row r="26" spans="1:6" ht="24.75" customHeight="1">
      <c r="A26" s="78" t="s">
        <v>24</v>
      </c>
      <c r="B26" s="84">
        <v>56</v>
      </c>
      <c r="C26" s="84">
        <f t="shared" si="3"/>
        <v>42</v>
      </c>
      <c r="D26" s="84">
        <f>'PART-I-REVENUE'!J28/100</f>
        <v>10.2744</v>
      </c>
      <c r="E26" s="75">
        <f t="shared" si="0"/>
        <v>18.35</v>
      </c>
      <c r="F26" s="79">
        <f t="shared" si="1"/>
        <v>24.46</v>
      </c>
    </row>
    <row r="27" spans="1:6" ht="24.75" customHeight="1">
      <c r="A27" s="78" t="s">
        <v>25</v>
      </c>
      <c r="B27" s="84">
        <v>57</v>
      </c>
      <c r="C27" s="84">
        <f t="shared" si="3"/>
        <v>42.75</v>
      </c>
      <c r="D27" s="84">
        <f>'PART-I-REVENUE'!J29/100</f>
        <v>6.8119000000000005</v>
      </c>
      <c r="E27" s="75">
        <f t="shared" si="0"/>
        <v>11.95</v>
      </c>
      <c r="F27" s="79">
        <f t="shared" si="1"/>
        <v>15.93</v>
      </c>
    </row>
    <row r="28" spans="1:6" ht="24.75" customHeight="1">
      <c r="A28" s="80" t="s">
        <v>26</v>
      </c>
      <c r="B28" s="84">
        <v>28</v>
      </c>
      <c r="C28" s="84">
        <f t="shared" si="3"/>
        <v>21</v>
      </c>
      <c r="D28" s="84">
        <f>'PART-I-REVENUE'!J30/100</f>
        <v>4.1791</v>
      </c>
      <c r="E28" s="75">
        <f t="shared" si="0"/>
        <v>14.93</v>
      </c>
      <c r="F28" s="79">
        <f t="shared" si="1"/>
        <v>19.9</v>
      </c>
    </row>
    <row r="29" spans="1:6" ht="24.75" customHeight="1" thickBot="1">
      <c r="A29" s="96" t="s">
        <v>62</v>
      </c>
      <c r="B29" s="84">
        <v>21</v>
      </c>
      <c r="C29" s="84">
        <f t="shared" si="3"/>
        <v>15.75</v>
      </c>
      <c r="D29" s="84">
        <f>'PART-I-REVENUE'!J31/100</f>
        <v>4.0961</v>
      </c>
      <c r="E29" s="91">
        <f t="shared" si="0"/>
        <v>19.51</v>
      </c>
      <c r="F29" s="92">
        <f t="shared" si="1"/>
        <v>26.01</v>
      </c>
    </row>
    <row r="30" spans="1:6" ht="9.75" customHeight="1" thickBot="1">
      <c r="A30" s="93"/>
      <c r="B30" s="137"/>
      <c r="C30" s="137"/>
      <c r="D30" s="136"/>
      <c r="E30" s="94"/>
      <c r="F30" s="95"/>
    </row>
    <row r="31" spans="1:6" ht="24.75" customHeight="1">
      <c r="A31" s="83" t="s">
        <v>28</v>
      </c>
      <c r="B31" s="84">
        <v>39</v>
      </c>
      <c r="C31" s="84">
        <f>B31/12*9</f>
        <v>29.25</v>
      </c>
      <c r="D31" s="84">
        <f>'PART-I-REVENUE'!J33/100</f>
        <v>15.8518</v>
      </c>
      <c r="E31" s="84">
        <f t="shared" si="0"/>
        <v>40.65</v>
      </c>
      <c r="F31" s="85">
        <f t="shared" si="1"/>
        <v>54.19</v>
      </c>
    </row>
    <row r="32" spans="1:6" ht="24.75" customHeight="1">
      <c r="A32" s="78" t="s">
        <v>29</v>
      </c>
      <c r="B32" s="84">
        <v>23</v>
      </c>
      <c r="C32" s="84">
        <f>B32/12*9</f>
        <v>17.25</v>
      </c>
      <c r="D32" s="84">
        <f>'PART-I-REVENUE'!J34/100</f>
        <v>4.5931</v>
      </c>
      <c r="E32" s="75">
        <f t="shared" si="0"/>
        <v>19.97</v>
      </c>
      <c r="F32" s="79">
        <f t="shared" si="1"/>
        <v>26.63</v>
      </c>
    </row>
    <row r="33" spans="1:6" ht="24.75" customHeight="1">
      <c r="A33" s="78" t="s">
        <v>31</v>
      </c>
      <c r="B33" s="84">
        <v>43</v>
      </c>
      <c r="C33" s="84">
        <f>B33/12*9</f>
        <v>32.25</v>
      </c>
      <c r="D33" s="84">
        <f>'PART-I-REVENUE'!J35/100</f>
        <v>28.7506</v>
      </c>
      <c r="E33" s="75">
        <f t="shared" si="0"/>
        <v>66.86</v>
      </c>
      <c r="F33" s="79">
        <f t="shared" si="1"/>
        <v>89.15</v>
      </c>
    </row>
    <row r="34" spans="1:6" ht="24.75" customHeight="1">
      <c r="A34" s="78" t="s">
        <v>32</v>
      </c>
      <c r="B34" s="84">
        <v>41</v>
      </c>
      <c r="C34" s="84">
        <f>B34/12*9</f>
        <v>30.75</v>
      </c>
      <c r="D34" s="84">
        <f>'PART-I-REVENUE'!J36/100</f>
        <v>54.8551</v>
      </c>
      <c r="E34" s="75">
        <f t="shared" si="0"/>
        <v>133.79</v>
      </c>
      <c r="F34" s="79">
        <f t="shared" si="1"/>
        <v>178.39</v>
      </c>
    </row>
    <row r="35" spans="1:6" ht="24.75" customHeight="1" thickBot="1">
      <c r="A35" s="90" t="s">
        <v>33</v>
      </c>
      <c r="B35" s="84">
        <v>52</v>
      </c>
      <c r="C35" s="84">
        <f>B35/12*9</f>
        <v>39</v>
      </c>
      <c r="D35" s="84">
        <f>'PART-I-REVENUE'!J37/100</f>
        <v>20.201800000000002</v>
      </c>
      <c r="E35" s="91">
        <f t="shared" si="0"/>
        <v>38.85</v>
      </c>
      <c r="F35" s="92">
        <f t="shared" si="1"/>
        <v>51.8</v>
      </c>
    </row>
    <row r="36" spans="1:6" ht="9.75" customHeight="1" thickBot="1">
      <c r="A36" s="93"/>
      <c r="B36" s="137"/>
      <c r="C36" s="137"/>
      <c r="D36" s="136"/>
      <c r="E36" s="94"/>
      <c r="F36" s="95"/>
    </row>
    <row r="37" spans="1:6" ht="24.75" customHeight="1" thickBot="1">
      <c r="A37" s="86" t="s">
        <v>1</v>
      </c>
      <c r="B37" s="120">
        <v>863</v>
      </c>
      <c r="C37" s="120">
        <f>B37/12*9</f>
        <v>647.25</v>
      </c>
      <c r="D37" s="120">
        <f>'PART-I-REVENUE'!J39/100</f>
        <v>287.8539</v>
      </c>
      <c r="E37" s="87">
        <f t="shared" si="0"/>
        <v>33.36</v>
      </c>
      <c r="F37" s="87">
        <f t="shared" si="1"/>
        <v>44.47</v>
      </c>
    </row>
  </sheetData>
  <sheetProtection/>
  <mergeCells count="4">
    <mergeCell ref="A1:F1"/>
    <mergeCell ref="A2:F2"/>
    <mergeCell ref="A3:F3"/>
    <mergeCell ref="A4:F4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A4">
      <selection activeCell="O9" sqref="O9"/>
    </sheetView>
  </sheetViews>
  <sheetFormatPr defaultColWidth="9.140625" defaultRowHeight="12.75"/>
  <cols>
    <col min="1" max="1" width="24.140625" style="0" bestFit="1" customWidth="1"/>
    <col min="2" max="2" width="8.421875" style="0" bestFit="1" customWidth="1"/>
    <col min="3" max="3" width="9.00390625" style="0" bestFit="1" customWidth="1"/>
    <col min="4" max="4" width="8.7109375" style="0" bestFit="1" customWidth="1"/>
    <col min="5" max="5" width="8.28125" style="0" customWidth="1"/>
    <col min="6" max="6" width="9.00390625" style="0" bestFit="1" customWidth="1"/>
    <col min="7" max="9" width="9.00390625" style="0" customWidth="1"/>
    <col min="10" max="10" width="8.8515625" style="0" bestFit="1" customWidth="1"/>
    <col min="11" max="11" width="11.00390625" style="0" customWidth="1"/>
    <col min="12" max="12" width="13.140625" style="0" customWidth="1"/>
    <col min="13" max="13" width="12.421875" style="0" customWidth="1"/>
    <col min="14" max="14" width="11.8515625" style="0" customWidth="1"/>
    <col min="15" max="15" width="11.00390625" style="0" customWidth="1"/>
  </cols>
  <sheetData>
    <row r="1" spans="1:15" ht="23.25">
      <c r="A1" s="301" t="s">
        <v>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</row>
    <row r="2" spans="1:15" ht="36" customHeight="1">
      <c r="A2" s="304" t="s">
        <v>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6"/>
    </row>
    <row r="3" spans="1:15" ht="18.75" thickBot="1">
      <c r="A3" s="307" t="s">
        <v>101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1:15" ht="30" customHeight="1" thickBot="1">
      <c r="A4" s="310" t="s">
        <v>76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2"/>
    </row>
    <row r="5" spans="1:15" ht="17.25" customHeight="1" thickBot="1">
      <c r="A5" s="314" t="s">
        <v>37</v>
      </c>
      <c r="B5" s="291" t="s">
        <v>74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  <c r="N5" s="313" t="s">
        <v>79</v>
      </c>
      <c r="O5" s="313" t="s">
        <v>80</v>
      </c>
    </row>
    <row r="6" spans="1:15" ht="12.75" customHeight="1">
      <c r="A6" s="315"/>
      <c r="B6" s="298">
        <v>40634</v>
      </c>
      <c r="C6" s="298">
        <v>40664</v>
      </c>
      <c r="D6" s="298">
        <v>40695</v>
      </c>
      <c r="E6" s="298">
        <v>40725</v>
      </c>
      <c r="F6" s="298">
        <v>40756</v>
      </c>
      <c r="G6" s="298">
        <v>40787</v>
      </c>
      <c r="H6" s="298">
        <v>40817</v>
      </c>
      <c r="I6" s="298">
        <v>40848</v>
      </c>
      <c r="J6" s="298">
        <v>40878</v>
      </c>
      <c r="K6" s="296" t="s">
        <v>75</v>
      </c>
      <c r="L6" s="294" t="s">
        <v>77</v>
      </c>
      <c r="M6" s="294" t="s">
        <v>78</v>
      </c>
      <c r="N6" s="294"/>
      <c r="O6" s="294"/>
    </row>
    <row r="7" spans="1:15" ht="12.75" customHeight="1">
      <c r="A7" s="315"/>
      <c r="B7" s="299"/>
      <c r="C7" s="299"/>
      <c r="D7" s="299"/>
      <c r="E7" s="299"/>
      <c r="F7" s="299"/>
      <c r="G7" s="299"/>
      <c r="H7" s="299"/>
      <c r="I7" s="299"/>
      <c r="J7" s="299"/>
      <c r="K7" s="296"/>
      <c r="L7" s="294"/>
      <c r="M7" s="294"/>
      <c r="N7" s="294"/>
      <c r="O7" s="294"/>
    </row>
    <row r="8" spans="1:15" ht="99" customHeight="1" thickBot="1">
      <c r="A8" s="316"/>
      <c r="B8" s="300"/>
      <c r="C8" s="300"/>
      <c r="D8" s="300"/>
      <c r="E8" s="300"/>
      <c r="F8" s="300"/>
      <c r="G8" s="300"/>
      <c r="H8" s="300"/>
      <c r="I8" s="300"/>
      <c r="J8" s="300"/>
      <c r="K8" s="297"/>
      <c r="L8" s="295"/>
      <c r="M8" s="295"/>
      <c r="N8" s="295"/>
      <c r="O8" s="295"/>
    </row>
    <row r="9" spans="1:16" ht="24.75" customHeight="1">
      <c r="A9" s="113" t="s">
        <v>5</v>
      </c>
      <c r="B9" s="118">
        <f>'[1]Revenue'!B78/100000</f>
        <v>14.9067928</v>
      </c>
      <c r="C9" s="118">
        <f>'[1]Revenue'!C78/100000</f>
        <v>14.994557819099999</v>
      </c>
      <c r="D9" s="118">
        <f>'[1]Revenue'!D78/100000</f>
        <v>14.650574901440002</v>
      </c>
      <c r="E9" s="118">
        <f>'[1]Revenue'!F78/100000</f>
        <v>13.944643699999999</v>
      </c>
      <c r="F9" s="118">
        <f>'[1]Revenue'!G78/100000</f>
        <v>14.464095942679995</v>
      </c>
      <c r="G9" s="118">
        <f>'[1]Revenue'!H78/100000</f>
        <v>13.632084784519998</v>
      </c>
      <c r="H9" s="118">
        <f>'[1]Revenue'!J78/100000</f>
        <v>12.788605356319998</v>
      </c>
      <c r="I9" s="118">
        <f>'[1]Revenue'!K78/100000</f>
        <v>9.9845622</v>
      </c>
      <c r="J9" s="112">
        <f>'PART-I-REVENUE'!I9</f>
        <v>10.14</v>
      </c>
      <c r="K9" s="112">
        <f>AVERAGE(B9:J9)</f>
        <v>13.27843527822889</v>
      </c>
      <c r="L9" s="112">
        <f>J9-K9</f>
        <v>-3.13843527822889</v>
      </c>
      <c r="M9" s="112">
        <f>J9-I9</f>
        <v>0.1554378000000014</v>
      </c>
      <c r="N9" s="112">
        <f>L9/K9*100</f>
        <v>-23.635580642356395</v>
      </c>
      <c r="O9" s="112">
        <f>M9/I9*100</f>
        <v>1.5567813278783662</v>
      </c>
      <c r="P9" s="132"/>
    </row>
    <row r="10" spans="1:15" ht="24.75" customHeight="1">
      <c r="A10" s="114" t="s">
        <v>6</v>
      </c>
      <c r="B10" s="118">
        <f>'[1]Revenue'!B79/100000</f>
        <v>125.80095196</v>
      </c>
      <c r="C10" s="118">
        <f>'[1]Revenue'!C79/100000</f>
        <v>115.26131591999999</v>
      </c>
      <c r="D10" s="118">
        <f>'[1]Revenue'!D79/100000</f>
        <v>117.18397270999998</v>
      </c>
      <c r="E10" s="118">
        <f>'[1]Revenue'!F79/100000</f>
        <v>112.35443684999998</v>
      </c>
      <c r="F10" s="118">
        <f>'[1]Revenue'!G79/100000</f>
        <v>101.70994714999998</v>
      </c>
      <c r="G10" s="118">
        <f>'[1]Revenue'!H79/100000</f>
        <v>119.30644763000001</v>
      </c>
      <c r="H10" s="118">
        <f>'[1]Revenue'!J79/100000</f>
        <v>103.7486047</v>
      </c>
      <c r="I10" s="118">
        <f>'[1]Revenue'!K79/100000</f>
        <v>104.68146829999998</v>
      </c>
      <c r="J10" s="73">
        <f>'PART-I-REVENUE'!I10</f>
        <v>95.91</v>
      </c>
      <c r="K10" s="112">
        <f aca="true" t="shared" si="0" ref="K10:K17">AVERAGE(B10:J10)</f>
        <v>110.66190502444442</v>
      </c>
      <c r="L10" s="112">
        <f aca="true" t="shared" si="1" ref="L10:L17">J10-K10</f>
        <v>-14.751905024444426</v>
      </c>
      <c r="M10" s="112">
        <f>J10-I10</f>
        <v>-8.771468299999981</v>
      </c>
      <c r="N10" s="112">
        <f aca="true" t="shared" si="2" ref="N10:N17">L10/K10*100</f>
        <v>-13.33060823522407</v>
      </c>
      <c r="O10" s="112">
        <f>M10/I10*100</f>
        <v>-8.379198765976788</v>
      </c>
    </row>
    <row r="11" spans="1:15" ht="24.75" customHeight="1">
      <c r="A11" s="114" t="s">
        <v>7</v>
      </c>
      <c r="B11" s="118">
        <f>'[1]Revenue'!B80/100000</f>
        <v>52.814839899999996</v>
      </c>
      <c r="C11" s="118">
        <f>'[1]Revenue'!C80/100000</f>
        <v>50.68827959999999</v>
      </c>
      <c r="D11" s="118">
        <f>'[1]Revenue'!D80/100000</f>
        <v>51.8847593</v>
      </c>
      <c r="E11" s="118">
        <f>'[1]Revenue'!F80/100000</f>
        <v>50.8591937</v>
      </c>
      <c r="F11" s="118">
        <f>'[1]Revenue'!G80/100000</f>
        <v>50.8676871</v>
      </c>
      <c r="G11" s="118">
        <f>'[1]Revenue'!H80/100000</f>
        <v>47.97457010000001</v>
      </c>
      <c r="H11" s="118">
        <f>'[1]Revenue'!J80/100000</f>
        <v>43.2481204</v>
      </c>
      <c r="I11" s="118">
        <f>'[1]Revenue'!K80/100000</f>
        <v>36.9854217</v>
      </c>
      <c r="J11" s="73">
        <f>'PART-I-REVENUE'!I11</f>
        <v>28.12</v>
      </c>
      <c r="K11" s="112">
        <f t="shared" si="0"/>
        <v>45.93809686666666</v>
      </c>
      <c r="L11" s="112">
        <f t="shared" si="1"/>
        <v>-17.81809686666666</v>
      </c>
      <c r="M11" s="112">
        <f aca="true" t="shared" si="3" ref="M11:M17">J11-I11</f>
        <v>-8.865421700000002</v>
      </c>
      <c r="N11" s="112">
        <f t="shared" si="2"/>
        <v>-38.78718989683642</v>
      </c>
      <c r="O11" s="112">
        <f aca="true" t="shared" si="4" ref="O11:O17">M11/I11*100</f>
        <v>-23.970043580711696</v>
      </c>
    </row>
    <row r="12" spans="1:15" ht="24.75" customHeight="1">
      <c r="A12" s="114" t="s">
        <v>8</v>
      </c>
      <c r="B12" s="118">
        <f>'[1]Revenue'!B81/100000</f>
        <v>88.61018790000001</v>
      </c>
      <c r="C12" s="118">
        <f>'[1]Revenue'!C81/100000</f>
        <v>104.93454630000001</v>
      </c>
      <c r="D12" s="118">
        <f>'[1]Revenue'!D81/100000</f>
        <v>82.4016744</v>
      </c>
      <c r="E12" s="118">
        <f>'[1]Revenue'!F81/100000</f>
        <v>76.77010507499999</v>
      </c>
      <c r="F12" s="118">
        <f>'[1]Revenue'!G81/100000</f>
        <v>69.3735659</v>
      </c>
      <c r="G12" s="118">
        <f>'[1]Revenue'!H81/100000</f>
        <v>196.3472212</v>
      </c>
      <c r="H12" s="118">
        <f>'[1]Revenue'!J81/100000</f>
        <v>162.0854833</v>
      </c>
      <c r="I12" s="118">
        <f>'[1]Revenue'!K81/100000</f>
        <v>33.03082755</v>
      </c>
      <c r="J12" s="73">
        <f>'PART-I-REVENUE'!I12</f>
        <v>34.1</v>
      </c>
      <c r="K12" s="112">
        <f t="shared" si="0"/>
        <v>94.183734625</v>
      </c>
      <c r="L12" s="112">
        <f t="shared" si="1"/>
        <v>-60.083734625</v>
      </c>
      <c r="M12" s="112">
        <f t="shared" si="3"/>
        <v>1.0691724500000035</v>
      </c>
      <c r="N12" s="112">
        <f t="shared" si="2"/>
        <v>-63.79417302173051</v>
      </c>
      <c r="O12" s="112">
        <f t="shared" si="4"/>
        <v>3.2368927129711094</v>
      </c>
    </row>
    <row r="13" spans="1:15" ht="24.75" customHeight="1">
      <c r="A13" s="114" t="s">
        <v>9</v>
      </c>
      <c r="B13" s="118">
        <f>'[1]Revenue'!B82/100000</f>
        <v>61.5807957</v>
      </c>
      <c r="C13" s="118">
        <f>'[1]Revenue'!C82/100000</f>
        <v>63.7472675</v>
      </c>
      <c r="D13" s="118">
        <f>'[1]Revenue'!D82/100000</f>
        <v>61.54028670000002</v>
      </c>
      <c r="E13" s="118">
        <f>'[1]Revenue'!F82/100000</f>
        <v>66.36294830000001</v>
      </c>
      <c r="F13" s="118">
        <f>'[1]Revenue'!G82/100000</f>
        <v>67.7331191</v>
      </c>
      <c r="G13" s="118">
        <f>'[1]Revenue'!H82/100000</f>
        <v>70.35297209999999</v>
      </c>
      <c r="H13" s="118">
        <f>'[1]Revenue'!J82/100000</f>
        <v>68.9807684</v>
      </c>
      <c r="I13" s="118">
        <f>'[1]Revenue'!K82/100000</f>
        <v>74.24541909999999</v>
      </c>
      <c r="J13" s="73">
        <f>'PART-I-REVENUE'!I13</f>
        <v>75.21</v>
      </c>
      <c r="K13" s="112">
        <f t="shared" si="0"/>
        <v>67.75039743333335</v>
      </c>
      <c r="L13" s="112">
        <f t="shared" si="1"/>
        <v>7.459602566666646</v>
      </c>
      <c r="M13" s="112">
        <f t="shared" si="3"/>
        <v>0.9645809000000014</v>
      </c>
      <c r="N13" s="112">
        <f t="shared" si="2"/>
        <v>11.010418904194509</v>
      </c>
      <c r="O13" s="112">
        <f t="shared" si="4"/>
        <v>1.2991790088770627</v>
      </c>
    </row>
    <row r="14" spans="1:15" ht="24.75" customHeight="1">
      <c r="A14" s="114" t="s">
        <v>10</v>
      </c>
      <c r="B14" s="118">
        <f>'[1]Revenue'!B83/100000</f>
        <v>65.78282569999999</v>
      </c>
      <c r="C14" s="118">
        <f>'[1]Revenue'!C83/100000</f>
        <v>65.20953559999998</v>
      </c>
      <c r="D14" s="118">
        <f>'[1]Revenue'!D83/100000</f>
        <v>62.26190989999999</v>
      </c>
      <c r="E14" s="118">
        <f>'[1]Revenue'!F83/100000</f>
        <v>53.25249600000001</v>
      </c>
      <c r="F14" s="118">
        <f>'[1]Revenue'!G83/100000</f>
        <v>60.56874909484</v>
      </c>
      <c r="G14" s="118">
        <f>'[1]Revenue'!H83/100000</f>
        <v>59.7979732</v>
      </c>
      <c r="H14" s="118">
        <f>'[1]Revenue'!J83/100000</f>
        <v>46.52844640000001</v>
      </c>
      <c r="I14" s="118">
        <f>'[1]Revenue'!K83/100000</f>
        <v>46.358349499999996</v>
      </c>
      <c r="J14" s="73">
        <f>'PART-I-REVENUE'!I14</f>
        <v>97</v>
      </c>
      <c r="K14" s="112">
        <f t="shared" si="0"/>
        <v>61.86225393275999</v>
      </c>
      <c r="L14" s="112">
        <f t="shared" si="1"/>
        <v>35.13774606724001</v>
      </c>
      <c r="M14" s="112">
        <f t="shared" si="3"/>
        <v>50.641650500000004</v>
      </c>
      <c r="N14" s="112">
        <f t="shared" si="2"/>
        <v>56.799977099819735</v>
      </c>
      <c r="O14" s="112">
        <f t="shared" si="4"/>
        <v>109.2395459419883</v>
      </c>
    </row>
    <row r="15" spans="1:15" ht="24.75" customHeight="1">
      <c r="A15" s="114" t="s">
        <v>11</v>
      </c>
      <c r="B15" s="118">
        <f>'[1]Revenue'!B84/100000</f>
        <v>89.14593319999999</v>
      </c>
      <c r="C15" s="118">
        <f>'[1]Revenue'!C84/100000</f>
        <v>95.10823059999998</v>
      </c>
      <c r="D15" s="118">
        <f>'[1]Revenue'!D84/100000</f>
        <v>90.31262530000001</v>
      </c>
      <c r="E15" s="118">
        <f>'[1]Revenue'!F84/100000</f>
        <v>85.25882850000002</v>
      </c>
      <c r="F15" s="118">
        <f>'[1]Revenue'!G84/100000</f>
        <v>85.8880111</v>
      </c>
      <c r="G15" s="118">
        <f>'[1]Revenue'!H84/100000</f>
        <v>86.55408489999998</v>
      </c>
      <c r="H15" s="118">
        <f>'[1]Revenue'!J84/100000</f>
        <v>73.93898649999998</v>
      </c>
      <c r="I15" s="118">
        <f>'[1]Revenue'!K84/100000</f>
        <v>79.3393918</v>
      </c>
      <c r="J15" s="73">
        <f>'PART-I-REVENUE'!I15</f>
        <v>67.24</v>
      </c>
      <c r="K15" s="112">
        <f t="shared" si="0"/>
        <v>83.6428991</v>
      </c>
      <c r="L15" s="112">
        <f t="shared" si="1"/>
        <v>-16.4028991</v>
      </c>
      <c r="M15" s="112">
        <f t="shared" si="3"/>
        <v>-12.099391800000006</v>
      </c>
      <c r="N15" s="112">
        <f t="shared" si="2"/>
        <v>-19.610629565086416</v>
      </c>
      <c r="O15" s="112">
        <f t="shared" si="4"/>
        <v>-15.25016958851959</v>
      </c>
    </row>
    <row r="16" spans="1:15" ht="24.75" customHeight="1">
      <c r="A16" s="114" t="s">
        <v>12</v>
      </c>
      <c r="B16" s="118">
        <f>'[1]Revenue'!B85/100000</f>
        <v>94.35688642254651</v>
      </c>
      <c r="C16" s="118">
        <f>'[1]Revenue'!C85/100000</f>
        <v>89.69762860769998</v>
      </c>
      <c r="D16" s="118">
        <f>'[1]Revenue'!D85/100000</f>
        <v>89.98624415524651</v>
      </c>
      <c r="E16" s="118">
        <f>'[1]Revenue'!F85/100000</f>
        <v>82.47938199258414</v>
      </c>
      <c r="F16" s="118">
        <f>'[1]Revenue'!G85/100000</f>
        <v>89.8822247227371</v>
      </c>
      <c r="G16" s="118">
        <f>'[1]Revenue'!H85/100000</f>
        <v>88.26477451159998</v>
      </c>
      <c r="H16" s="118">
        <f>'[1]Revenue'!J85/100000</f>
        <v>77.01276392950003</v>
      </c>
      <c r="I16" s="118">
        <f>'[1]Revenue'!K85/100000</f>
        <v>81.95477630710002</v>
      </c>
      <c r="J16" s="73">
        <f>'PART-I-REVENUE'!I16</f>
        <v>70.28</v>
      </c>
      <c r="K16" s="112">
        <f t="shared" si="0"/>
        <v>84.87940896100159</v>
      </c>
      <c r="L16" s="112">
        <f t="shared" si="1"/>
        <v>-14.599408961001586</v>
      </c>
      <c r="M16" s="112">
        <f t="shared" si="3"/>
        <v>-11.674776307100018</v>
      </c>
      <c r="N16" s="112">
        <f t="shared" si="2"/>
        <v>-17.200177451411548</v>
      </c>
      <c r="O16" s="112">
        <f t="shared" si="4"/>
        <v>-14.245388533979309</v>
      </c>
    </row>
    <row r="17" spans="1:15" ht="24.75" customHeight="1">
      <c r="A17" s="114" t="s">
        <v>13</v>
      </c>
      <c r="B17" s="118">
        <f>'[1]Revenue'!B86/100000</f>
        <v>119.92495269</v>
      </c>
      <c r="C17" s="118">
        <f>'[1]Revenue'!C86/100000</f>
        <v>114.80653315</v>
      </c>
      <c r="D17" s="118">
        <f>'[1]Revenue'!D86/100000</f>
        <v>123.52474652999999</v>
      </c>
      <c r="E17" s="118">
        <f>'[1]Revenue'!F86/100000</f>
        <v>121.16638610000003</v>
      </c>
      <c r="F17" s="118">
        <f>'[1]Revenue'!G86/100000</f>
        <v>25.667016560000018</v>
      </c>
      <c r="G17" s="118">
        <f>'[1]Revenue'!H86/100000</f>
        <v>111.68988487</v>
      </c>
      <c r="H17" s="118">
        <f>'[1]Revenue'!J86/100000</f>
        <v>120.01401790999999</v>
      </c>
      <c r="I17" s="118">
        <f>'[1]Revenue'!K86/100000</f>
        <v>82.74213956</v>
      </c>
      <c r="J17" s="73">
        <f>'PART-I-REVENUE'!I17</f>
        <v>71.84</v>
      </c>
      <c r="K17" s="112">
        <f t="shared" si="0"/>
        <v>99.04174193</v>
      </c>
      <c r="L17" s="112">
        <f t="shared" si="1"/>
        <v>-27.201741929999997</v>
      </c>
      <c r="M17" s="112">
        <f t="shared" si="3"/>
        <v>-10.902139559999995</v>
      </c>
      <c r="N17" s="112">
        <f t="shared" si="2"/>
        <v>-27.464926807552963</v>
      </c>
      <c r="O17" s="112">
        <f t="shared" si="4"/>
        <v>-13.176042604136878</v>
      </c>
    </row>
    <row r="18" spans="1:15" ht="9.75" customHeight="1">
      <c r="A18" s="115"/>
      <c r="B18" s="119"/>
      <c r="C18" s="119"/>
      <c r="D18" s="119"/>
      <c r="E18" s="119"/>
      <c r="F18" s="119"/>
      <c r="G18" s="119"/>
      <c r="H18" s="119"/>
      <c r="I18" s="119"/>
      <c r="J18" s="74"/>
      <c r="K18" s="74"/>
      <c r="L18" s="74"/>
      <c r="M18" s="74"/>
      <c r="N18" s="74"/>
      <c r="O18" s="111"/>
    </row>
    <row r="19" spans="1:15" ht="24.75" customHeight="1">
      <c r="A19" s="114" t="s">
        <v>15</v>
      </c>
      <c r="B19" s="118">
        <f>'[1]Revenue'!B88/100000</f>
        <v>98.93317965999998</v>
      </c>
      <c r="C19" s="118">
        <f>'[1]Revenue'!C88/100000</f>
        <v>85.90719097000002</v>
      </c>
      <c r="D19" s="118">
        <f>'[1]Revenue'!D88/100000</f>
        <v>69.90499546</v>
      </c>
      <c r="E19" s="118">
        <f>'[1]Revenue'!F88/100000</f>
        <v>51.85853336</v>
      </c>
      <c r="F19" s="118">
        <f>'[1]Revenue'!G88/100000</f>
        <v>59.27379497999998</v>
      </c>
      <c r="G19" s="118">
        <f>'[1]Revenue'!H88/100000</f>
        <v>59.08911669</v>
      </c>
      <c r="H19" s="118">
        <f>'[1]Revenue'!J88/100000</f>
        <v>59.00523503</v>
      </c>
      <c r="I19" s="118">
        <f>'[1]Revenue'!K88/100000</f>
        <v>82.14377808999997</v>
      </c>
      <c r="J19" s="73">
        <f>'PART-I-REVENUE'!I19</f>
        <v>79.41000000000001</v>
      </c>
      <c r="K19" s="112">
        <f>AVERAGE(B19:J19)</f>
        <v>71.7250915822222</v>
      </c>
      <c r="L19" s="112">
        <f>J19-K19</f>
        <v>7.684908417777805</v>
      </c>
      <c r="M19" s="112">
        <f>J19-I19</f>
        <v>-2.7337780899999586</v>
      </c>
      <c r="N19" s="112">
        <f>L19/K19*100</f>
        <v>10.714393315159723</v>
      </c>
      <c r="O19" s="112">
        <f>M19/I19*100</f>
        <v>-3.3280403623567487</v>
      </c>
    </row>
    <row r="20" spans="1:15" ht="24.75" customHeight="1">
      <c r="A20" s="114" t="s">
        <v>16</v>
      </c>
      <c r="B20" s="118">
        <f>'[1]Revenue'!B89/100000</f>
        <v>239.27298359999995</v>
      </c>
      <c r="C20" s="118">
        <f>'[1]Revenue'!C89/100000</f>
        <v>243.575545</v>
      </c>
      <c r="D20" s="118">
        <f>'[1]Revenue'!D89/100000</f>
        <v>221.6271294</v>
      </c>
      <c r="E20" s="118">
        <f>'[1]Revenue'!F89/100000</f>
        <v>153.77114379999998</v>
      </c>
      <c r="F20" s="118">
        <f>'[1]Revenue'!G89/100000</f>
        <v>167.10729240000003</v>
      </c>
      <c r="G20" s="118">
        <f>'[1]Revenue'!H89/100000</f>
        <v>193.07492179999997</v>
      </c>
      <c r="H20" s="118">
        <f>'[1]Revenue'!J89/100000</f>
        <v>218.98290760000006</v>
      </c>
      <c r="I20" s="118">
        <f>'[1]Revenue'!K89/100000</f>
        <v>215.43915239999995</v>
      </c>
      <c r="J20" s="73">
        <f>'PART-I-REVENUE'!I20</f>
        <v>173.39000000000001</v>
      </c>
      <c r="K20" s="112">
        <f>AVERAGE(B20:J20)</f>
        <v>202.91567511111114</v>
      </c>
      <c r="L20" s="112">
        <f>J20-K20</f>
        <v>-29.525675111111127</v>
      </c>
      <c r="M20" s="112">
        <f>J20-I20</f>
        <v>-42.04915239999994</v>
      </c>
      <c r="N20" s="112">
        <f>L20/K20*100</f>
        <v>-14.550711814128537</v>
      </c>
      <c r="O20" s="112">
        <f>M20/I20*100</f>
        <v>-19.517878682482205</v>
      </c>
    </row>
    <row r="21" spans="1:15" ht="24.75" customHeight="1">
      <c r="A21" s="114" t="s">
        <v>17</v>
      </c>
      <c r="B21" s="118">
        <f>'[1]Revenue'!B90/100000</f>
        <v>117.45747715883955</v>
      </c>
      <c r="C21" s="118">
        <f>'[1]Revenue'!C90/100000</f>
        <v>105.783556874796</v>
      </c>
      <c r="D21" s="118">
        <f>'[1]Revenue'!D90/100000</f>
        <v>79.73976396727107</v>
      </c>
      <c r="E21" s="118">
        <f>'[1]Revenue'!F90/100000</f>
        <v>63.28626305593835</v>
      </c>
      <c r="F21" s="118">
        <f>'[1]Revenue'!G90/100000</f>
        <v>99.93488987234814</v>
      </c>
      <c r="G21" s="118">
        <f>'[1]Revenue'!H90/100000</f>
        <v>72.48326955920218</v>
      </c>
      <c r="H21" s="118">
        <f>'[1]Revenue'!J90/100000</f>
        <v>88.93931486391662</v>
      </c>
      <c r="I21" s="118">
        <f>'[1]Revenue'!K90/100000</f>
        <v>218.83147646962826</v>
      </c>
      <c r="J21" s="73">
        <f>'PART-I-REVENUE'!I21</f>
        <v>86.68</v>
      </c>
      <c r="K21" s="112">
        <f>AVERAGE(B21:J21)</f>
        <v>103.68177909132669</v>
      </c>
      <c r="L21" s="112">
        <f>J21-K21</f>
        <v>-17.001779091326682</v>
      </c>
      <c r="M21" s="112">
        <f>J21-I21</f>
        <v>-132.15147646962825</v>
      </c>
      <c r="N21" s="112">
        <f>L21/K21*100</f>
        <v>-16.398039501570373</v>
      </c>
      <c r="O21" s="112">
        <f>M21/I21*100</f>
        <v>-60.389610581441936</v>
      </c>
    </row>
    <row r="22" spans="1:15" ht="24.75" customHeight="1" thickBot="1">
      <c r="A22" s="114" t="s">
        <v>18</v>
      </c>
      <c r="B22" s="118">
        <f>'[1]Revenue'!B91/100000</f>
        <v>286.24806646400737</v>
      </c>
      <c r="C22" s="118">
        <f>'[1]Revenue'!C91/100000</f>
        <v>294.46407950788756</v>
      </c>
      <c r="D22" s="118">
        <f>'[1]Revenue'!D91/100000</f>
        <v>127.68349530163195</v>
      </c>
      <c r="E22" s="118">
        <f>'[1]Revenue'!F91/100000</f>
        <v>212.50138638721663</v>
      </c>
      <c r="F22" s="118">
        <f>'[1]Revenue'!G91/100000</f>
        <v>242.8811734852222</v>
      </c>
      <c r="G22" s="118">
        <f>'[1]Revenue'!H91/100000</f>
        <v>222.60441558404344</v>
      </c>
      <c r="H22" s="118">
        <f>'[1]Revenue'!J91/100000</f>
        <v>236.24636715457845</v>
      </c>
      <c r="I22" s="118">
        <f>'[1]Revenue'!K91/100000</f>
        <v>213.07364588712596</v>
      </c>
      <c r="J22" s="73">
        <f>'PART-I-REVENUE'!I22</f>
        <v>242.24</v>
      </c>
      <c r="K22" s="112">
        <f>AVERAGE(B22:J22)</f>
        <v>230.88251441907929</v>
      </c>
      <c r="L22" s="112">
        <f>J22-K22</f>
        <v>11.357485580920724</v>
      </c>
      <c r="M22" s="112">
        <f>J22-I22</f>
        <v>29.166354112874046</v>
      </c>
      <c r="N22" s="112">
        <f>L22/K22*100</f>
        <v>4.91916228887976</v>
      </c>
      <c r="O22" s="112">
        <f>M22/I22*100</f>
        <v>13.68839116233299</v>
      </c>
    </row>
    <row r="23" spans="1:15" ht="9.75" customHeight="1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8"/>
      <c r="M23" s="128"/>
      <c r="N23" s="129"/>
      <c r="O23" s="130"/>
    </row>
    <row r="24" spans="1:15" ht="24.75" customHeight="1">
      <c r="A24" s="114" t="s">
        <v>20</v>
      </c>
      <c r="B24" s="118">
        <f>'[1]Revenue'!B93/100000</f>
        <v>81.5671676845</v>
      </c>
      <c r="C24" s="118">
        <f>'[1]Revenue'!C93/100000</f>
        <v>-13.536237920499998</v>
      </c>
      <c r="D24" s="118">
        <f>'[1]Revenue'!D93/100000</f>
        <v>70.23350131290003</v>
      </c>
      <c r="E24" s="118">
        <f>'[1]Revenue'!F93/100000</f>
        <v>-15.5637647831</v>
      </c>
      <c r="F24" s="118">
        <f>'[1]Revenue'!G93/100000</f>
        <v>81.38869059079997</v>
      </c>
      <c r="G24" s="118">
        <f>'[1]Revenue'!H93/100000</f>
        <v>-3.7655773331999995</v>
      </c>
      <c r="H24" s="118">
        <f>'[1]Revenue'!J93/100000</f>
        <v>56.49217204030001</v>
      </c>
      <c r="I24" s="118">
        <f>'[1]Revenue'!K93/100000</f>
        <v>-20.380048866379784</v>
      </c>
      <c r="J24" s="73">
        <f>'PART-I-REVENUE'!I24</f>
        <v>69.32000000000001</v>
      </c>
      <c r="K24" s="112">
        <f aca="true" t="shared" si="5" ref="K24:K31">AVERAGE(B24:J24)</f>
        <v>33.972878080591144</v>
      </c>
      <c r="L24" s="112">
        <f aca="true" t="shared" si="6" ref="L24:L31">J24-K24</f>
        <v>35.34712191940886</v>
      </c>
      <c r="M24" s="112">
        <f aca="true" t="shared" si="7" ref="M24:M31">J24-I24</f>
        <v>89.70004886637979</v>
      </c>
      <c r="N24" s="112">
        <f aca="true" t="shared" si="8" ref="N24:N31">L24/K24*100</f>
        <v>104.04512045037136</v>
      </c>
      <c r="O24" s="112">
        <f aca="true" t="shared" si="9" ref="O24:O31">M24/I24*100</f>
        <v>-440.1365740312559</v>
      </c>
    </row>
    <row r="25" spans="1:15" ht="24.75" customHeight="1">
      <c r="A25" s="114" t="s">
        <v>21</v>
      </c>
      <c r="B25" s="118">
        <f>'[1]Revenue'!B94/100000</f>
        <v>1.4441634000000003</v>
      </c>
      <c r="C25" s="118">
        <f>'[1]Revenue'!C94/100000</f>
        <v>138.0501112</v>
      </c>
      <c r="D25" s="118">
        <f>'[1]Revenue'!D94/100000</f>
        <v>-0.5187289000000002</v>
      </c>
      <c r="E25" s="118">
        <f>'[1]Revenue'!F94/100000</f>
        <v>135.7350021</v>
      </c>
      <c r="F25" s="118">
        <f>'[1]Revenue'!G94/100000</f>
        <v>1.3883738999999995</v>
      </c>
      <c r="G25" s="118">
        <f>'[1]Revenue'!H94/100000</f>
        <v>127.77216869999995</v>
      </c>
      <c r="H25" s="118">
        <f>'[1]Revenue'!J94/100000</f>
        <v>1.9757754000000003</v>
      </c>
      <c r="I25" s="118">
        <f>'[1]Revenue'!K94/100000</f>
        <v>119.664261</v>
      </c>
      <c r="J25" s="73">
        <f>'PART-I-REVENUE'!I25</f>
        <v>4.18</v>
      </c>
      <c r="K25" s="112">
        <f t="shared" si="5"/>
        <v>58.85456964444442</v>
      </c>
      <c r="L25" s="112">
        <f t="shared" si="6"/>
        <v>-54.67456964444442</v>
      </c>
      <c r="M25" s="112">
        <f t="shared" si="7"/>
        <v>-115.484261</v>
      </c>
      <c r="N25" s="112">
        <f t="shared" si="8"/>
        <v>-92.8977477445635</v>
      </c>
      <c r="O25" s="112">
        <f t="shared" si="9"/>
        <v>-96.50689356615841</v>
      </c>
    </row>
    <row r="26" spans="1:15" ht="24.75" customHeight="1">
      <c r="A26" s="114" t="s">
        <v>22</v>
      </c>
      <c r="B26" s="118">
        <f>'[1]Revenue'!B95/100000</f>
        <v>223.60994389999993</v>
      </c>
      <c r="C26" s="118">
        <f>'[1]Revenue'!C95/100000</f>
        <v>11.929501499999999</v>
      </c>
      <c r="D26" s="118">
        <f>'[1]Revenue'!D95/100000</f>
        <v>220.92370640000004</v>
      </c>
      <c r="E26" s="118">
        <f>'[1]Revenue'!F95/100000</f>
        <v>12.719004299999996</v>
      </c>
      <c r="F26" s="118">
        <f>'[1]Revenue'!G95/100000</f>
        <v>221.79252240000002</v>
      </c>
      <c r="G26" s="118">
        <f>'[1]Revenue'!H95/100000</f>
        <v>12.512299700000002</v>
      </c>
      <c r="H26" s="118">
        <f>'[1]Revenue'!J95/100000</f>
        <v>198.0251549</v>
      </c>
      <c r="I26" s="118">
        <f>'[1]Revenue'!K95/100000</f>
        <v>21.418886399999998</v>
      </c>
      <c r="J26" s="73">
        <f>'PART-I-REVENUE'!I26</f>
        <v>192.14000000000001</v>
      </c>
      <c r="K26" s="112">
        <f t="shared" si="5"/>
        <v>123.89677994444443</v>
      </c>
      <c r="L26" s="112">
        <f t="shared" si="6"/>
        <v>68.24322005555558</v>
      </c>
      <c r="M26" s="112">
        <f t="shared" si="7"/>
        <v>170.72111360000002</v>
      </c>
      <c r="N26" s="112">
        <f t="shared" si="8"/>
        <v>55.08070515323803</v>
      </c>
      <c r="O26" s="112">
        <f t="shared" si="9"/>
        <v>797.0587751938403</v>
      </c>
    </row>
    <row r="27" spans="1:15" ht="24.75" customHeight="1">
      <c r="A27" s="114" t="s">
        <v>23</v>
      </c>
      <c r="B27" s="118">
        <f>'[1]Revenue'!B96/100000</f>
        <v>0.01909914000000006</v>
      </c>
      <c r="C27" s="118">
        <f>'[1]Revenue'!C96/100000</f>
        <v>121.73408012999995</v>
      </c>
      <c r="D27" s="118">
        <f>'[1]Revenue'!D96/100000</f>
        <v>0.13850905999999985</v>
      </c>
      <c r="E27" s="118">
        <f>'[1]Revenue'!F96/100000</f>
        <v>117.7523418</v>
      </c>
      <c r="F27" s="118">
        <f>'[1]Revenue'!G96/100000</f>
        <v>-6.57832807</v>
      </c>
      <c r="G27" s="118">
        <f>'[1]Revenue'!H96/100000</f>
        <v>107.0187214</v>
      </c>
      <c r="H27" s="118">
        <f>'[1]Revenue'!J96/100000</f>
        <v>2.144592311374408</v>
      </c>
      <c r="I27" s="118">
        <f>'[1]Revenue'!K96/100000</f>
        <v>96.54551928000004</v>
      </c>
      <c r="J27" s="73">
        <f>'PART-I-REVENUE'!I27</f>
        <v>0.71</v>
      </c>
      <c r="K27" s="112">
        <f t="shared" si="5"/>
        <v>48.831615005708265</v>
      </c>
      <c r="L27" s="112">
        <f t="shared" si="6"/>
        <v>-48.121615005708264</v>
      </c>
      <c r="M27" s="112">
        <f t="shared" si="7"/>
        <v>-95.83551928000004</v>
      </c>
      <c r="N27" s="112">
        <f t="shared" si="8"/>
        <v>-98.54602392340085</v>
      </c>
      <c r="O27" s="112">
        <f t="shared" si="9"/>
        <v>-99.26459559667305</v>
      </c>
    </row>
    <row r="28" spans="1:15" ht="24.75" customHeight="1">
      <c r="A28" s="114" t="s">
        <v>24</v>
      </c>
      <c r="B28" s="118">
        <f>'[1]Revenue'!B97/100000</f>
        <v>16.40331087</v>
      </c>
      <c r="C28" s="118">
        <f>'[1]Revenue'!C97/100000</f>
        <v>239.15300880000004</v>
      </c>
      <c r="D28" s="118">
        <f>'[1]Revenue'!D97/100000</f>
        <v>11.895752799999999</v>
      </c>
      <c r="E28" s="118">
        <f>'[1]Revenue'!F97/100000</f>
        <v>233.93831648000003</v>
      </c>
      <c r="F28" s="118">
        <f>'[1]Revenue'!G97/100000</f>
        <v>11.542710999999997</v>
      </c>
      <c r="G28" s="118">
        <f>'[1]Revenue'!H97/100000</f>
        <v>269.6431059011279</v>
      </c>
      <c r="H28" s="118">
        <f>'[1]Revenue'!J97/100000</f>
        <v>13.868214051452</v>
      </c>
      <c r="I28" s="118">
        <f>'[1]Revenue'!K97/100000</f>
        <v>209.81531402247404</v>
      </c>
      <c r="J28" s="73">
        <f>'PART-I-REVENUE'!I28</f>
        <v>21.18</v>
      </c>
      <c r="K28" s="112">
        <f t="shared" si="5"/>
        <v>114.15997043611712</v>
      </c>
      <c r="L28" s="112">
        <f t="shared" si="6"/>
        <v>-92.97997043611713</v>
      </c>
      <c r="M28" s="112">
        <f t="shared" si="7"/>
        <v>-188.63531402247403</v>
      </c>
      <c r="N28" s="112">
        <f t="shared" si="8"/>
        <v>-81.44708699635471</v>
      </c>
      <c r="O28" s="112">
        <f t="shared" si="9"/>
        <v>-89.9054079542872</v>
      </c>
    </row>
    <row r="29" spans="1:15" ht="24.75" customHeight="1">
      <c r="A29" s="114" t="s">
        <v>25</v>
      </c>
      <c r="B29" s="118">
        <f>'[1]Revenue'!B98/100000</f>
        <v>15.614202411000003</v>
      </c>
      <c r="C29" s="118">
        <f>'[1]Revenue'!C98/100000</f>
        <v>151.68005478719996</v>
      </c>
      <c r="D29" s="118">
        <f>'[1]Revenue'!D98/100000</f>
        <v>21.1975705031</v>
      </c>
      <c r="E29" s="118">
        <f>'[1]Revenue'!F98/100000</f>
        <v>155.26474840640003</v>
      </c>
      <c r="F29" s="118">
        <f>'[1]Revenue'!G98/100000</f>
        <v>34.175793032499996</v>
      </c>
      <c r="G29" s="118">
        <f>'[1]Revenue'!H98/100000</f>
        <v>77.72110569771907</v>
      </c>
      <c r="H29" s="118">
        <f>'[1]Revenue'!J98/100000</f>
        <v>88.96737630931429</v>
      </c>
      <c r="I29" s="118">
        <f>'[1]Revenue'!K98/100000</f>
        <v>101.83766463195715</v>
      </c>
      <c r="J29" s="73">
        <f>'PART-I-REVENUE'!I29</f>
        <v>34.73</v>
      </c>
      <c r="K29" s="112">
        <f t="shared" si="5"/>
        <v>75.6876128643545</v>
      </c>
      <c r="L29" s="112">
        <f t="shared" si="6"/>
        <v>-40.95761286435451</v>
      </c>
      <c r="M29" s="112">
        <f t="shared" si="7"/>
        <v>-67.10766463195716</v>
      </c>
      <c r="N29" s="112">
        <f t="shared" si="8"/>
        <v>-54.114023833408176</v>
      </c>
      <c r="O29" s="112">
        <f t="shared" si="9"/>
        <v>-65.89670420515364</v>
      </c>
    </row>
    <row r="30" spans="1:15" ht="24.75" customHeight="1">
      <c r="A30" s="114" t="s">
        <v>26</v>
      </c>
      <c r="B30" s="118">
        <f>'[1]Revenue'!B99/100000</f>
        <v>94.97233474509999</v>
      </c>
      <c r="C30" s="118">
        <f>'[1]Revenue'!C99/100000</f>
        <v>1.5678347384000002</v>
      </c>
      <c r="D30" s="118">
        <f>'[1]Revenue'!D99/100000</f>
        <v>89.6110392595</v>
      </c>
      <c r="E30" s="118">
        <f>'[1]Revenue'!F99/100000</f>
        <v>-1.0083048907</v>
      </c>
      <c r="F30" s="118">
        <f>'[1]Revenue'!G99/100000</f>
        <v>82.38719078540004</v>
      </c>
      <c r="G30" s="118">
        <f>'[1]Revenue'!H99/100000</f>
        <v>3.2029443409</v>
      </c>
      <c r="H30" s="118">
        <f>'[1]Revenue'!J99/100000</f>
        <v>73.25565665119998</v>
      </c>
      <c r="I30" s="118">
        <f>'[1]Revenue'!K99/100000</f>
        <v>5.288906508800001</v>
      </c>
      <c r="J30" s="73">
        <f>'PART-I-REVENUE'!I30</f>
        <v>68.64</v>
      </c>
      <c r="K30" s="112">
        <f t="shared" si="5"/>
        <v>46.4352891265111</v>
      </c>
      <c r="L30" s="112">
        <f t="shared" si="6"/>
        <v>22.2047108734889</v>
      </c>
      <c r="M30" s="112">
        <f t="shared" si="7"/>
        <v>63.3510934912</v>
      </c>
      <c r="N30" s="112">
        <f t="shared" si="8"/>
        <v>47.81861229073657</v>
      </c>
      <c r="O30" s="112">
        <f t="shared" si="9"/>
        <v>1197.8108023991845</v>
      </c>
    </row>
    <row r="31" spans="1:15" ht="24.75" customHeight="1" thickBot="1">
      <c r="A31" s="114" t="s">
        <v>62</v>
      </c>
      <c r="B31" s="118">
        <f>'[1]Revenue'!B100/100000</f>
        <v>87.92362700000005</v>
      </c>
      <c r="C31" s="118">
        <f>'[1]Revenue'!C100/100000</f>
        <v>-0.07526459999999992</v>
      </c>
      <c r="D31" s="118">
        <f>'[1]Revenue'!D100/100000</f>
        <v>83.34793990000003</v>
      </c>
      <c r="E31" s="118">
        <f>'[1]Revenue'!F100/100000</f>
        <v>1.5155993999999995</v>
      </c>
      <c r="F31" s="118">
        <f>'[1]Revenue'!G100/100000</f>
        <v>81.94648940000002</v>
      </c>
      <c r="G31" s="118">
        <f>'[1]Revenue'!H100/100000</f>
        <v>5.426213999999999</v>
      </c>
      <c r="H31" s="118">
        <f>'[1]Revenue'!J100/100000</f>
        <v>75.64402340000001</v>
      </c>
      <c r="I31" s="118">
        <f>'[1]Revenue'!K100/100000</f>
        <v>2.7608765999999996</v>
      </c>
      <c r="J31" s="73">
        <f>'PART-I-REVENUE'!I31</f>
        <v>71.12</v>
      </c>
      <c r="K31" s="112">
        <f t="shared" si="5"/>
        <v>45.51216723333335</v>
      </c>
      <c r="L31" s="112">
        <f t="shared" si="6"/>
        <v>25.607832766666654</v>
      </c>
      <c r="M31" s="112">
        <f t="shared" si="7"/>
        <v>68.3591234</v>
      </c>
      <c r="N31" s="112">
        <f t="shared" si="8"/>
        <v>56.265904973014216</v>
      </c>
      <c r="O31" s="112">
        <f t="shared" si="9"/>
        <v>2475.993436287591</v>
      </c>
    </row>
    <row r="32" spans="1:15" ht="9.75" customHeight="1" thickBot="1">
      <c r="A32" s="126"/>
      <c r="B32" s="127"/>
      <c r="C32" s="127"/>
      <c r="D32" s="127"/>
      <c r="E32" s="127"/>
      <c r="F32" s="127"/>
      <c r="G32" s="127"/>
      <c r="H32" s="127"/>
      <c r="I32" s="127"/>
      <c r="J32" s="128"/>
      <c r="K32" s="128"/>
      <c r="L32" s="128"/>
      <c r="M32" s="128"/>
      <c r="N32" s="129"/>
      <c r="O32" s="130"/>
    </row>
    <row r="33" spans="1:15" ht="24.75" customHeight="1">
      <c r="A33" s="114" t="s">
        <v>28</v>
      </c>
      <c r="B33" s="118">
        <f>'[1]Revenue'!B102/100000</f>
        <v>189.5778961999999</v>
      </c>
      <c r="C33" s="118">
        <f>'[1]Revenue'!C102/100000</f>
        <v>185.6953</v>
      </c>
      <c r="D33" s="118">
        <f>'[1]Revenue'!D102/100000</f>
        <v>31.87092569999999</v>
      </c>
      <c r="E33" s="118">
        <f>'[1]Revenue'!F102/100000</f>
        <v>151.05006460000004</v>
      </c>
      <c r="F33" s="118">
        <f>'[1]Revenue'!G102/100000</f>
        <v>143.49686650000007</v>
      </c>
      <c r="G33" s="118">
        <f>'[1]Revenue'!H102/100000</f>
        <v>147.6930417</v>
      </c>
      <c r="H33" s="118">
        <f>'[1]Revenue'!J102/100000</f>
        <v>347.8209927999999</v>
      </c>
      <c r="I33" s="118">
        <f>'[1]Revenue'!K102/100000</f>
        <v>217.9487540000001</v>
      </c>
      <c r="J33" s="73">
        <f>'PART-I-REVENUE'!I33</f>
        <v>170.02</v>
      </c>
      <c r="K33" s="112">
        <f>AVERAGE(B33:J33)</f>
        <v>176.13042683333333</v>
      </c>
      <c r="L33" s="112">
        <f>J33-K33</f>
        <v>-6.110426833333321</v>
      </c>
      <c r="M33" s="112">
        <f>J33-I33</f>
        <v>-47.92875400000008</v>
      </c>
      <c r="N33" s="112">
        <f>L33/K33*100</f>
        <v>-3.46926249098086</v>
      </c>
      <c r="O33" s="112">
        <f>M33/I33*100</f>
        <v>-21.990836433045203</v>
      </c>
    </row>
    <row r="34" spans="1:15" ht="24.75" customHeight="1">
      <c r="A34" s="114" t="s">
        <v>29</v>
      </c>
      <c r="B34" s="118">
        <f>'[1]Revenue'!B103/100000</f>
        <v>68.60463071024476</v>
      </c>
      <c r="C34" s="118">
        <f>'[1]Revenue'!C103/100000</f>
        <v>67.3755003401632</v>
      </c>
      <c r="D34" s="118">
        <f>'[1]Revenue'!D103/100000</f>
        <v>65.75891753263825</v>
      </c>
      <c r="E34" s="118">
        <f>'[1]Revenue'!F103/100000</f>
        <v>68.05083411867633</v>
      </c>
      <c r="F34" s="118">
        <f>'[1]Revenue'!G103/100000</f>
        <v>52.01738439129647</v>
      </c>
      <c r="G34" s="118">
        <f>'[1]Revenue'!H103/100000</f>
        <v>56.7792108582049</v>
      </c>
      <c r="H34" s="118">
        <f>'[1]Revenue'!J103/100000</f>
        <v>33.77748504587489</v>
      </c>
      <c r="I34" s="118">
        <f>'[1]Revenue'!K103/100000</f>
        <v>49.43972088513145</v>
      </c>
      <c r="J34" s="73">
        <f>'PART-I-REVENUE'!I34</f>
        <v>-2.49</v>
      </c>
      <c r="K34" s="112">
        <f>AVERAGE(B34:J34)</f>
        <v>51.03485376469225</v>
      </c>
      <c r="L34" s="112">
        <f>J34-K34</f>
        <v>-53.52485376469225</v>
      </c>
      <c r="M34" s="112">
        <f>J34-I34</f>
        <v>-51.92972088513145</v>
      </c>
      <c r="N34" s="112">
        <f>L34/K34*100</f>
        <v>-104.87901858498647</v>
      </c>
      <c r="O34" s="112">
        <f>M34/I34*100</f>
        <v>-105.03643620032823</v>
      </c>
    </row>
    <row r="35" spans="1:15" ht="24.75" customHeight="1">
      <c r="A35" s="114" t="s">
        <v>31</v>
      </c>
      <c r="B35" s="118">
        <f>'[1]Revenue'!B104/100000</f>
        <v>-0.0398957</v>
      </c>
      <c r="C35" s="118">
        <f>'[1]Revenue'!C104/100000</f>
        <v>718.3590168999998</v>
      </c>
      <c r="D35" s="118">
        <f>'[1]Revenue'!D104/100000</f>
        <v>366.39393650000005</v>
      </c>
      <c r="E35" s="118">
        <f>'[1]Revenue'!F104/100000</f>
        <v>338.0194108999999</v>
      </c>
      <c r="F35" s="118">
        <f>'[1]Revenue'!G104/100000</f>
        <v>322.4680084999999</v>
      </c>
      <c r="G35" s="118">
        <f>'[1]Revenue'!H104/100000</f>
        <v>307.1695736</v>
      </c>
      <c r="H35" s="118">
        <f>'[1]Revenue'!J104/100000</f>
        <v>292.34820510000003</v>
      </c>
      <c r="I35" s="118">
        <f>'[1]Revenue'!K104/100000</f>
        <v>530.9877955999999</v>
      </c>
      <c r="J35" s="73">
        <f>'PART-I-REVENUE'!I35</f>
        <v>-0.65</v>
      </c>
      <c r="K35" s="112">
        <f>AVERAGE(B35:J35)</f>
        <v>319.4506723777778</v>
      </c>
      <c r="L35" s="112">
        <f>J35-K35</f>
        <v>-320.10067237777776</v>
      </c>
      <c r="M35" s="112">
        <f>J35-I35</f>
        <v>-531.6377955999999</v>
      </c>
      <c r="N35" s="112">
        <f>L35/K35*100</f>
        <v>-100.20347429390641</v>
      </c>
      <c r="O35" s="112">
        <f>M35/I35*100</f>
        <v>-100.12241335966404</v>
      </c>
    </row>
    <row r="36" spans="1:15" ht="24.75" customHeight="1">
      <c r="A36" s="114" t="s">
        <v>32</v>
      </c>
      <c r="B36" s="118">
        <f>'[1]Revenue'!B105/100000</f>
        <v>719.5327211999999</v>
      </c>
      <c r="C36" s="118">
        <f>'[1]Revenue'!C105/100000</f>
        <v>633.0451326999998</v>
      </c>
      <c r="D36" s="118">
        <f>'[1]Revenue'!D105/100000</f>
        <v>648.7100065999999</v>
      </c>
      <c r="E36" s="118">
        <f>'[1]Revenue'!F105/100000</f>
        <v>603.9244999999997</v>
      </c>
      <c r="F36" s="118">
        <f>'[1]Revenue'!G105/100000</f>
        <v>697.7923383000001</v>
      </c>
      <c r="G36" s="118">
        <f>'[1]Revenue'!H105/100000</f>
        <v>597.6644219000001</v>
      </c>
      <c r="H36" s="118">
        <f>'[1]Revenue'!J105/100000</f>
        <v>577.7527664</v>
      </c>
      <c r="I36" s="118">
        <f>'[1]Revenue'!K105/100000</f>
        <v>569.2849137999999</v>
      </c>
      <c r="J36" s="73">
        <f>'PART-I-REVENUE'!I36</f>
        <v>437.8</v>
      </c>
      <c r="K36" s="112">
        <f>AVERAGE(B36:J36)</f>
        <v>609.5007556555555</v>
      </c>
      <c r="L36" s="112">
        <f>J36-K36</f>
        <v>-171.7007556555555</v>
      </c>
      <c r="M36" s="112">
        <f>J36-I36</f>
        <v>-131.4849137999999</v>
      </c>
      <c r="N36" s="112">
        <f>L36/K36*100</f>
        <v>-28.17072071894001</v>
      </c>
      <c r="O36" s="112">
        <f>M36/I36*100</f>
        <v>-23.09650416033911</v>
      </c>
    </row>
    <row r="37" spans="1:15" ht="24.75" customHeight="1" thickBot="1">
      <c r="A37" s="122" t="s">
        <v>33</v>
      </c>
      <c r="B37" s="123">
        <f>'[1]Revenue'!B106/100000</f>
        <v>397.59412511999994</v>
      </c>
      <c r="C37" s="123">
        <f>'[1]Revenue'!C106/100000</f>
        <v>264.5686167099999</v>
      </c>
      <c r="D37" s="118">
        <f>'[1]Revenue'!D106/100000</f>
        <v>140.70367251</v>
      </c>
      <c r="E37" s="118">
        <f>'[1]Revenue'!F106/100000</f>
        <v>202.20398649999998</v>
      </c>
      <c r="F37" s="118">
        <f>'[1]Revenue'!G106/100000</f>
        <v>207.82492800999998</v>
      </c>
      <c r="G37" s="118">
        <f>'[1]Revenue'!H106/100000</f>
        <v>210.63235274000002</v>
      </c>
      <c r="H37" s="118">
        <f>'[1]Revenue'!J106/100000</f>
        <v>201.19108566</v>
      </c>
      <c r="I37" s="118">
        <f>'[1]Revenue'!K106/100000</f>
        <v>202.37153254</v>
      </c>
      <c r="J37" s="124">
        <f>'PART-I-REVENUE'!I37</f>
        <v>193.09</v>
      </c>
      <c r="K37" s="125">
        <f>AVERAGE(B37:J37)</f>
        <v>224.4644777544444</v>
      </c>
      <c r="L37" s="125">
        <f>J37-K37</f>
        <v>-31.3744777544444</v>
      </c>
      <c r="M37" s="112">
        <f>J37-I37</f>
        <v>-9.28153254</v>
      </c>
      <c r="N37" s="112">
        <f>L37/K37*100</f>
        <v>-13.977480119935452</v>
      </c>
      <c r="O37" s="112">
        <f>M37/I37*100</f>
        <v>-4.586382493380311</v>
      </c>
    </row>
    <row r="38" spans="1:15" ht="9.75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8"/>
      <c r="K38" s="128"/>
      <c r="L38" s="128"/>
      <c r="M38" s="128"/>
      <c r="N38" s="129"/>
      <c r="O38" s="130"/>
    </row>
    <row r="39" spans="1:15" ht="24.75" customHeight="1" thickBot="1">
      <c r="A39" s="116" t="s">
        <v>1</v>
      </c>
      <c r="B39" s="121">
        <f>'[1]Revenue'!B108/100000</f>
        <v>3351.6591998362373</v>
      </c>
      <c r="C39" s="121">
        <f>'[1]Revenue'!C108/100000</f>
        <v>3963.7249227347465</v>
      </c>
      <c r="D39" s="148">
        <f>'[1]Revenue'!D108/100000</f>
        <v>2942.968927203728</v>
      </c>
      <c r="E39" s="148">
        <f>'[1]Revenue'!F108/100000</f>
        <v>3147.467485752014</v>
      </c>
      <c r="F39" s="148">
        <f>'[1]Revenue'!G108/100000</f>
        <v>3066.994536147824</v>
      </c>
      <c r="G39" s="148">
        <f>'[1]Revenue'!H108/100000</f>
        <v>3260.641320134117</v>
      </c>
      <c r="H39" s="148">
        <f>'[1]Revenue'!J108/100000</f>
        <v>3274.783121613831</v>
      </c>
      <c r="I39" s="148">
        <f>'[1]Revenue'!K108/100000</f>
        <v>3385.7945052658374</v>
      </c>
      <c r="J39" s="117">
        <f>'PART-I-REVENUE'!I39</f>
        <v>2391.3500000000004</v>
      </c>
      <c r="K39" s="117">
        <f>AVERAGE(B39:J39)</f>
        <v>3198.376002076482</v>
      </c>
      <c r="L39" s="117">
        <f>J39-K39</f>
        <v>-807.0260020764817</v>
      </c>
      <c r="M39" s="131">
        <f>J39-I39</f>
        <v>-994.444505265837</v>
      </c>
      <c r="N39" s="131">
        <f>L39/K39*100</f>
        <v>-25.232367975264204</v>
      </c>
      <c r="O39" s="131">
        <f>M39/I39*100</f>
        <v>-29.37108273166619</v>
      </c>
    </row>
  </sheetData>
  <sheetProtection/>
  <mergeCells count="20">
    <mergeCell ref="A1:O1"/>
    <mergeCell ref="A2:O2"/>
    <mergeCell ref="A3:O3"/>
    <mergeCell ref="J6:J8"/>
    <mergeCell ref="B6:B8"/>
    <mergeCell ref="A4:O4"/>
    <mergeCell ref="N5:N8"/>
    <mergeCell ref="C6:C8"/>
    <mergeCell ref="O5:O8"/>
    <mergeCell ref="A5:A8"/>
    <mergeCell ref="B5:M5"/>
    <mergeCell ref="L6:L8"/>
    <mergeCell ref="M6:M8"/>
    <mergeCell ref="K6:K8"/>
    <mergeCell ref="D6:D8"/>
    <mergeCell ref="E6:E8"/>
    <mergeCell ref="F6:F8"/>
    <mergeCell ref="G6:G8"/>
    <mergeCell ref="H6:H8"/>
    <mergeCell ref="I6:I8"/>
  </mergeCells>
  <printOptions horizontalCentered="1" verticalCentered="1"/>
  <pageMargins left="0.5" right="0.5" top="0.5" bottom="0.5" header="0.5" footer="0.5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24.140625" style="0" bestFit="1" customWidth="1"/>
    <col min="2" max="2" width="8.421875" style="0" bestFit="1" customWidth="1"/>
    <col min="3" max="3" width="9.00390625" style="0" bestFit="1" customWidth="1"/>
    <col min="4" max="4" width="8.7109375" style="0" bestFit="1" customWidth="1"/>
    <col min="5" max="5" width="7.8515625" style="0" bestFit="1" customWidth="1"/>
    <col min="6" max="6" width="9.00390625" style="0" bestFit="1" customWidth="1"/>
    <col min="7" max="9" width="9.00390625" style="0" customWidth="1"/>
    <col min="10" max="10" width="8.8515625" style="0" bestFit="1" customWidth="1"/>
    <col min="11" max="11" width="9.421875" style="0" bestFit="1" customWidth="1"/>
    <col min="12" max="12" width="11.57421875" style="0" customWidth="1"/>
    <col min="13" max="13" width="15.57421875" style="0" customWidth="1"/>
  </cols>
  <sheetData>
    <row r="1" spans="1:13" ht="23.25">
      <c r="A1" s="301" t="s">
        <v>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</row>
    <row r="2" spans="1:13" ht="36" customHeight="1">
      <c r="A2" s="304" t="s">
        <v>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6"/>
    </row>
    <row r="3" spans="1:13" ht="18.75" thickBot="1">
      <c r="A3" s="307" t="s">
        <v>102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9"/>
    </row>
    <row r="4" spans="1:13" ht="30" customHeight="1" thickBot="1">
      <c r="A4" s="310" t="s">
        <v>88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2"/>
    </row>
    <row r="5" spans="1:13" ht="17.25" customHeight="1" thickBot="1">
      <c r="A5" s="314" t="s">
        <v>37</v>
      </c>
      <c r="B5" s="291" t="s">
        <v>74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 ht="12.75" customHeight="1">
      <c r="A6" s="315"/>
      <c r="B6" s="317">
        <v>40634</v>
      </c>
      <c r="C6" s="298">
        <v>40664</v>
      </c>
      <c r="D6" s="298">
        <v>40695</v>
      </c>
      <c r="E6" s="298">
        <v>40725</v>
      </c>
      <c r="F6" s="298">
        <v>40756</v>
      </c>
      <c r="G6" s="298">
        <v>40787</v>
      </c>
      <c r="H6" s="298">
        <v>40817</v>
      </c>
      <c r="I6" s="298">
        <v>40848</v>
      </c>
      <c r="J6" s="298">
        <v>40878</v>
      </c>
      <c r="K6" s="296" t="s">
        <v>103</v>
      </c>
      <c r="L6" s="296" t="s">
        <v>87</v>
      </c>
      <c r="M6" s="294" t="s">
        <v>91</v>
      </c>
    </row>
    <row r="7" spans="1:13" ht="12.75" customHeight="1">
      <c r="A7" s="315"/>
      <c r="B7" s="296"/>
      <c r="C7" s="299"/>
      <c r="D7" s="299"/>
      <c r="E7" s="299"/>
      <c r="F7" s="299"/>
      <c r="G7" s="299"/>
      <c r="H7" s="299"/>
      <c r="I7" s="299"/>
      <c r="J7" s="299"/>
      <c r="K7" s="296"/>
      <c r="L7" s="296"/>
      <c r="M7" s="294"/>
    </row>
    <row r="8" spans="1:13" ht="75.75" customHeight="1" thickBot="1">
      <c r="A8" s="316"/>
      <c r="B8" s="297"/>
      <c r="C8" s="300"/>
      <c r="D8" s="300"/>
      <c r="E8" s="300"/>
      <c r="F8" s="300"/>
      <c r="G8" s="300"/>
      <c r="H8" s="300"/>
      <c r="I8" s="300"/>
      <c r="J8" s="300"/>
      <c r="K8" s="297"/>
      <c r="L8" s="297"/>
      <c r="M8" s="295"/>
    </row>
    <row r="9" spans="1:14" ht="24.75" customHeight="1">
      <c r="A9" s="113" t="s">
        <v>5</v>
      </c>
      <c r="B9" s="118">
        <f>'[1]Revenue'!B78/100000</f>
        <v>14.9067928</v>
      </c>
      <c r="C9" s="118">
        <f>'[1]Revenue'!C78/100000</f>
        <v>14.994557819099999</v>
      </c>
      <c r="D9" s="118">
        <f>'[1]Revenue'!D78/100000</f>
        <v>14.650574901440002</v>
      </c>
      <c r="E9" s="118">
        <f>'[1]Revenue'!F78/100000</f>
        <v>13.944643699999999</v>
      </c>
      <c r="F9" s="118">
        <f>'[1]Revenue'!G78/100000</f>
        <v>14.464095942679995</v>
      </c>
      <c r="G9" s="118">
        <f>'[1]Revenue'!H78/100000</f>
        <v>13.632084784519998</v>
      </c>
      <c r="H9" s="118">
        <f>'[1]Revenue'!J78/100000</f>
        <v>12.788605356319998</v>
      </c>
      <c r="I9" s="118">
        <f>'[1]Revenue'!K78/100000</f>
        <v>9.9845622</v>
      </c>
      <c r="J9" s="112">
        <f>'PART-I-REVENUE'!I9</f>
        <v>10.14</v>
      </c>
      <c r="K9" s="112">
        <f>SUM(B9:J9)</f>
        <v>119.50591750406001</v>
      </c>
      <c r="L9" s="149">
        <f>'[1]Old Rev Trgt'!B5*100</f>
        <v>606.940656</v>
      </c>
      <c r="M9" s="112">
        <f>K9/L9*100</f>
        <v>19.68988505262696</v>
      </c>
      <c r="N9" s="132"/>
    </row>
    <row r="10" spans="1:13" ht="24.75" customHeight="1">
      <c r="A10" s="114" t="s">
        <v>6</v>
      </c>
      <c r="B10" s="118">
        <f>'[1]Revenue'!B79/100000</f>
        <v>125.80095196</v>
      </c>
      <c r="C10" s="118">
        <f>'[1]Revenue'!C79/100000</f>
        <v>115.26131591999999</v>
      </c>
      <c r="D10" s="118">
        <f>'[1]Revenue'!D79/100000</f>
        <v>117.18397270999998</v>
      </c>
      <c r="E10" s="118">
        <f>'[1]Revenue'!F79/100000</f>
        <v>112.35443684999998</v>
      </c>
      <c r="F10" s="118">
        <f>'[1]Revenue'!G79/100000</f>
        <v>101.70994714999998</v>
      </c>
      <c r="G10" s="118">
        <f>'[1]Revenue'!H79/100000</f>
        <v>119.30644763000001</v>
      </c>
      <c r="H10" s="118">
        <f>'[1]Revenue'!J79/100000</f>
        <v>103.7486047</v>
      </c>
      <c r="I10" s="118">
        <f>'[1]Revenue'!K79/100000</f>
        <v>104.68146829999998</v>
      </c>
      <c r="J10" s="73">
        <f>'PART-I-REVENUE'!I10</f>
        <v>95.91</v>
      </c>
      <c r="K10" s="112">
        <f aca="true" t="shared" si="0" ref="K10:K17">SUM(B10:J10)</f>
        <v>995.9571452199998</v>
      </c>
      <c r="L10" s="149">
        <f>'[1]Old Rev Trgt'!B6*100</f>
        <v>2535.6312239999997</v>
      </c>
      <c r="M10" s="112">
        <f aca="true" t="shared" si="1" ref="M10:M17">K10/L10*100</f>
        <v>39.2784698260996</v>
      </c>
    </row>
    <row r="11" spans="1:13" ht="24.75" customHeight="1">
      <c r="A11" s="114" t="s">
        <v>7</v>
      </c>
      <c r="B11" s="118">
        <f>'[1]Revenue'!B80/100000</f>
        <v>52.814839899999996</v>
      </c>
      <c r="C11" s="118">
        <f>'[1]Revenue'!C80/100000</f>
        <v>50.68827959999999</v>
      </c>
      <c r="D11" s="118">
        <f>'[1]Revenue'!D80/100000</f>
        <v>51.8847593</v>
      </c>
      <c r="E11" s="118">
        <f>'[1]Revenue'!F80/100000</f>
        <v>50.8591937</v>
      </c>
      <c r="F11" s="118">
        <f>'[1]Revenue'!G80/100000</f>
        <v>50.8676871</v>
      </c>
      <c r="G11" s="118">
        <f>'[1]Revenue'!H80/100000</f>
        <v>47.97457010000001</v>
      </c>
      <c r="H11" s="118">
        <f>'[1]Revenue'!J80/100000</f>
        <v>43.2481204</v>
      </c>
      <c r="I11" s="118">
        <f>'[1]Revenue'!K80/100000</f>
        <v>36.9854217</v>
      </c>
      <c r="J11" s="73">
        <f>'PART-I-REVENUE'!I11</f>
        <v>28.12</v>
      </c>
      <c r="K11" s="112">
        <f t="shared" si="0"/>
        <v>413.4428718</v>
      </c>
      <c r="L11" s="149">
        <f>'[1]Old Rev Trgt'!B7*100</f>
        <v>4147.907232</v>
      </c>
      <c r="M11" s="112">
        <f t="shared" si="1"/>
        <v>9.967505266520869</v>
      </c>
    </row>
    <row r="12" spans="1:13" ht="24.75" customHeight="1">
      <c r="A12" s="114" t="s">
        <v>8</v>
      </c>
      <c r="B12" s="118">
        <f>'[1]Revenue'!B81/100000</f>
        <v>88.61018790000001</v>
      </c>
      <c r="C12" s="118">
        <f>'[1]Revenue'!C81/100000</f>
        <v>104.93454630000001</v>
      </c>
      <c r="D12" s="118">
        <f>'[1]Revenue'!D81/100000</f>
        <v>82.4016744</v>
      </c>
      <c r="E12" s="118">
        <f>'[1]Revenue'!F81/100000</f>
        <v>76.77010507499999</v>
      </c>
      <c r="F12" s="118">
        <f>'[1]Revenue'!G81/100000</f>
        <v>69.3735659</v>
      </c>
      <c r="G12" s="118">
        <f>'[1]Revenue'!H81/100000</f>
        <v>196.3472212</v>
      </c>
      <c r="H12" s="118">
        <f>'[1]Revenue'!J81/100000</f>
        <v>162.0854833</v>
      </c>
      <c r="I12" s="118">
        <f>'[1]Revenue'!K81/100000</f>
        <v>33.03082755</v>
      </c>
      <c r="J12" s="73">
        <f>'PART-I-REVENUE'!I12</f>
        <v>34.1</v>
      </c>
      <c r="K12" s="112">
        <f t="shared" si="0"/>
        <v>847.653611625</v>
      </c>
      <c r="L12" s="149">
        <f>'[1]Old Rev Trgt'!B8*100</f>
        <v>2663.635296</v>
      </c>
      <c r="M12" s="112">
        <f t="shared" si="1"/>
        <v>31.823185888020312</v>
      </c>
    </row>
    <row r="13" spans="1:13" ht="24.75" customHeight="1">
      <c r="A13" s="114" t="s">
        <v>9</v>
      </c>
      <c r="B13" s="118">
        <f>'[1]Revenue'!B82/100000</f>
        <v>61.5807957</v>
      </c>
      <c r="C13" s="118">
        <f>'[1]Revenue'!C82/100000</f>
        <v>63.7472675</v>
      </c>
      <c r="D13" s="118">
        <f>'[1]Revenue'!D82/100000</f>
        <v>61.54028670000002</v>
      </c>
      <c r="E13" s="118">
        <f>'[1]Revenue'!F82/100000</f>
        <v>66.36294830000001</v>
      </c>
      <c r="F13" s="118">
        <f>'[1]Revenue'!G82/100000</f>
        <v>67.7331191</v>
      </c>
      <c r="G13" s="118">
        <f>'[1]Revenue'!H82/100000</f>
        <v>70.35297209999999</v>
      </c>
      <c r="H13" s="118">
        <f>'[1]Revenue'!J82/100000</f>
        <v>68.9807684</v>
      </c>
      <c r="I13" s="118">
        <f>'[1]Revenue'!K82/100000</f>
        <v>74.24541909999999</v>
      </c>
      <c r="J13" s="73">
        <f>'PART-I-REVENUE'!I13</f>
        <v>75.21</v>
      </c>
      <c r="K13" s="112">
        <f t="shared" si="0"/>
        <v>609.7535769000001</v>
      </c>
      <c r="L13" s="149">
        <f>'[1]Old Rev Trgt'!B9*100</f>
        <v>3287.834928</v>
      </c>
      <c r="M13" s="112">
        <f t="shared" si="1"/>
        <v>18.54574789345994</v>
      </c>
    </row>
    <row r="14" spans="1:13" ht="24.75" customHeight="1">
      <c r="A14" s="114" t="s">
        <v>10</v>
      </c>
      <c r="B14" s="118">
        <f>'[1]Revenue'!B83/100000</f>
        <v>65.78282569999999</v>
      </c>
      <c r="C14" s="118">
        <f>'[1]Revenue'!C83/100000</f>
        <v>65.20953559999998</v>
      </c>
      <c r="D14" s="118">
        <f>'[1]Revenue'!D83/100000</f>
        <v>62.26190989999999</v>
      </c>
      <c r="E14" s="118">
        <f>'[1]Revenue'!F83/100000</f>
        <v>53.25249600000001</v>
      </c>
      <c r="F14" s="118">
        <f>'[1]Revenue'!G83/100000</f>
        <v>60.56874909484</v>
      </c>
      <c r="G14" s="118">
        <f>'[1]Revenue'!H83/100000</f>
        <v>59.7979732</v>
      </c>
      <c r="H14" s="118">
        <f>'[1]Revenue'!J83/100000</f>
        <v>46.52844640000001</v>
      </c>
      <c r="I14" s="118">
        <f>'[1]Revenue'!K83/100000</f>
        <v>46.358349499999996</v>
      </c>
      <c r="J14" s="73">
        <f>'PART-I-REVENUE'!I14</f>
        <v>97</v>
      </c>
      <c r="K14" s="112">
        <f t="shared" si="0"/>
        <v>556.7602853948399</v>
      </c>
      <c r="L14" s="149">
        <f>'[1]Old Rev Trgt'!B10*100</f>
        <v>547.972488</v>
      </c>
      <c r="M14" s="112">
        <f t="shared" si="1"/>
        <v>101.60369317571285</v>
      </c>
    </row>
    <row r="15" spans="1:13" ht="24.75" customHeight="1">
      <c r="A15" s="114" t="s">
        <v>11</v>
      </c>
      <c r="B15" s="118">
        <f>'[1]Revenue'!B84/100000</f>
        <v>89.14593319999999</v>
      </c>
      <c r="C15" s="118">
        <f>'[1]Revenue'!C84/100000</f>
        <v>95.10823059999998</v>
      </c>
      <c r="D15" s="118">
        <f>'[1]Revenue'!D84/100000</f>
        <v>90.31262530000001</v>
      </c>
      <c r="E15" s="118">
        <f>'[1]Revenue'!F84/100000</f>
        <v>85.25882850000002</v>
      </c>
      <c r="F15" s="118">
        <f>'[1]Revenue'!G84/100000</f>
        <v>85.8880111</v>
      </c>
      <c r="G15" s="118">
        <f>'[1]Revenue'!H84/100000</f>
        <v>86.55408489999998</v>
      </c>
      <c r="H15" s="118">
        <f>'[1]Revenue'!J84/100000</f>
        <v>73.93898649999998</v>
      </c>
      <c r="I15" s="118">
        <f>'[1]Revenue'!K84/100000</f>
        <v>79.3393918</v>
      </c>
      <c r="J15" s="73">
        <f>'PART-I-REVENUE'!I15</f>
        <v>67.24</v>
      </c>
      <c r="K15" s="112">
        <f t="shared" si="0"/>
        <v>752.7860919</v>
      </c>
      <c r="L15" s="149">
        <f>'[1]Old Rev Trgt'!B11*100</f>
        <v>719.1239999999999</v>
      </c>
      <c r="M15" s="112">
        <f t="shared" si="1"/>
        <v>104.68098574098488</v>
      </c>
    </row>
    <row r="16" spans="1:13" ht="24.75" customHeight="1">
      <c r="A16" s="114" t="s">
        <v>12</v>
      </c>
      <c r="B16" s="118">
        <f>'[1]Revenue'!B85/100000</f>
        <v>94.35688642254651</v>
      </c>
      <c r="C16" s="118">
        <f>'[1]Revenue'!C85/100000</f>
        <v>89.69762860769998</v>
      </c>
      <c r="D16" s="118">
        <f>'[1]Revenue'!D85/100000</f>
        <v>89.98624415524651</v>
      </c>
      <c r="E16" s="118">
        <f>'[1]Revenue'!F85/100000</f>
        <v>82.47938199258414</v>
      </c>
      <c r="F16" s="118">
        <f>'[1]Revenue'!G85/100000</f>
        <v>89.8822247227371</v>
      </c>
      <c r="G16" s="118">
        <f>'[1]Revenue'!H85/100000</f>
        <v>88.26477451159998</v>
      </c>
      <c r="H16" s="118">
        <f>'[1]Revenue'!J85/100000</f>
        <v>77.01276392950003</v>
      </c>
      <c r="I16" s="118">
        <f>'[1]Revenue'!K85/100000</f>
        <v>81.95477630710002</v>
      </c>
      <c r="J16" s="73">
        <f>'PART-I-REVENUE'!I16</f>
        <v>70.28</v>
      </c>
      <c r="K16" s="112">
        <f t="shared" si="0"/>
        <v>763.9146806490143</v>
      </c>
      <c r="L16" s="149">
        <f>'[1]Old Rev Trgt'!B12*100</f>
        <v>2406.188904</v>
      </c>
      <c r="M16" s="112">
        <f t="shared" si="1"/>
        <v>31.747909708132138</v>
      </c>
    </row>
    <row r="17" spans="1:13" ht="24.75" customHeight="1">
      <c r="A17" s="114" t="s">
        <v>13</v>
      </c>
      <c r="B17" s="118">
        <f>'[1]Revenue'!B86/100000</f>
        <v>119.92495269</v>
      </c>
      <c r="C17" s="118">
        <f>'[1]Revenue'!C86/100000</f>
        <v>114.80653315</v>
      </c>
      <c r="D17" s="118">
        <f>'[1]Revenue'!D86/100000</f>
        <v>123.52474652999999</v>
      </c>
      <c r="E17" s="118">
        <f>'[1]Revenue'!F86/100000</f>
        <v>121.16638610000003</v>
      </c>
      <c r="F17" s="118">
        <f>'[1]Revenue'!G86/100000</f>
        <v>25.667016560000018</v>
      </c>
      <c r="G17" s="118">
        <f>'[1]Revenue'!H86/100000</f>
        <v>111.68988487</v>
      </c>
      <c r="H17" s="118">
        <f>'[1]Revenue'!J86/100000</f>
        <v>120.01401790999999</v>
      </c>
      <c r="I17" s="118">
        <f>'[1]Revenue'!K86/100000</f>
        <v>82.74213956</v>
      </c>
      <c r="J17" s="73">
        <f>'PART-I-REVENUE'!I17</f>
        <v>71.84</v>
      </c>
      <c r="K17" s="112">
        <f t="shared" si="0"/>
        <v>891.3756773700001</v>
      </c>
      <c r="L17" s="149">
        <f>'[1]Old Rev Trgt'!B13*100</f>
        <v>1954.579032</v>
      </c>
      <c r="M17" s="112">
        <f t="shared" si="1"/>
        <v>45.60448376742844</v>
      </c>
    </row>
    <row r="18" spans="1:13" ht="9.75" customHeight="1">
      <c r="A18" s="115"/>
      <c r="B18" s="119"/>
      <c r="C18" s="119"/>
      <c r="D18" s="119"/>
      <c r="E18" s="119"/>
      <c r="F18" s="119"/>
      <c r="G18" s="119"/>
      <c r="H18" s="119"/>
      <c r="I18" s="119"/>
      <c r="J18" s="74"/>
      <c r="K18" s="74"/>
      <c r="L18" s="74"/>
      <c r="M18" s="74"/>
    </row>
    <row r="19" spans="1:13" ht="24.75" customHeight="1">
      <c r="A19" s="114" t="s">
        <v>15</v>
      </c>
      <c r="B19" s="118">
        <f>'[1]Revenue'!B88/100000</f>
        <v>98.93317965999998</v>
      </c>
      <c r="C19" s="118">
        <f>'[1]Revenue'!C88/100000</f>
        <v>85.90719097000002</v>
      </c>
      <c r="D19" s="118">
        <f>'[1]Revenue'!D88/100000</f>
        <v>69.90499546</v>
      </c>
      <c r="E19" s="118">
        <f>'[1]Revenue'!F88/100000</f>
        <v>51.85853336</v>
      </c>
      <c r="F19" s="118">
        <f>'[1]Revenue'!G88/100000</f>
        <v>59.27379497999998</v>
      </c>
      <c r="G19" s="118">
        <f>'[1]Revenue'!H88/100000</f>
        <v>59.08911669</v>
      </c>
      <c r="H19" s="118">
        <f>'[1]Revenue'!J88/100000</f>
        <v>59.00523503</v>
      </c>
      <c r="I19" s="118">
        <f>'[1]Revenue'!K88/100000</f>
        <v>82.14377808999997</v>
      </c>
      <c r="J19" s="73">
        <f>'PART-I-REVENUE'!I19</f>
        <v>79.41000000000001</v>
      </c>
      <c r="K19" s="112">
        <f>SUM(B19:J19)</f>
        <v>645.5258242399999</v>
      </c>
      <c r="L19" s="149">
        <f>'[1]Old Rev Trgt'!B15*100</f>
        <v>1848.1486799999998</v>
      </c>
      <c r="M19" s="112">
        <f>K19/L19*100</f>
        <v>34.92824095948817</v>
      </c>
    </row>
    <row r="20" spans="1:13" ht="24.75" customHeight="1">
      <c r="A20" s="114" t="s">
        <v>16</v>
      </c>
      <c r="B20" s="118">
        <f>'[1]Revenue'!B89/100000</f>
        <v>239.27298359999995</v>
      </c>
      <c r="C20" s="118">
        <f>'[1]Revenue'!C89/100000</f>
        <v>243.575545</v>
      </c>
      <c r="D20" s="118">
        <f>'[1]Revenue'!D89/100000</f>
        <v>221.6271294</v>
      </c>
      <c r="E20" s="118">
        <f>'[1]Revenue'!F89/100000</f>
        <v>153.77114379999998</v>
      </c>
      <c r="F20" s="118">
        <f>'[1]Revenue'!G89/100000</f>
        <v>167.10729240000003</v>
      </c>
      <c r="G20" s="118">
        <f>'[1]Revenue'!H89/100000</f>
        <v>193.07492179999997</v>
      </c>
      <c r="H20" s="118">
        <f>'[1]Revenue'!J89/100000</f>
        <v>218.98290760000006</v>
      </c>
      <c r="I20" s="118">
        <f>'[1]Revenue'!K89/100000</f>
        <v>215.43915239999995</v>
      </c>
      <c r="J20" s="73">
        <f>'PART-I-REVENUE'!I20</f>
        <v>173.39000000000001</v>
      </c>
      <c r="K20" s="112">
        <f>SUM(B20:J20)</f>
        <v>1826.2410760000002</v>
      </c>
      <c r="L20" s="149">
        <f>'[1]Old Rev Trgt'!B16*100</f>
        <v>3620.070216</v>
      </c>
      <c r="M20" s="112">
        <f>K20/L20*100</f>
        <v>50.44766999071933</v>
      </c>
    </row>
    <row r="21" spans="1:13" ht="24.75" customHeight="1">
      <c r="A21" s="114" t="s">
        <v>17</v>
      </c>
      <c r="B21" s="118">
        <f>'[1]Revenue'!B90/100000</f>
        <v>117.45747715883955</v>
      </c>
      <c r="C21" s="118">
        <f>'[1]Revenue'!C90/100000</f>
        <v>105.783556874796</v>
      </c>
      <c r="D21" s="118">
        <f>'[1]Revenue'!D90/100000</f>
        <v>79.73976396727107</v>
      </c>
      <c r="E21" s="118">
        <f>'[1]Revenue'!F90/100000</f>
        <v>63.28626305593835</v>
      </c>
      <c r="F21" s="118">
        <f>'[1]Revenue'!G90/100000</f>
        <v>99.93488987234814</v>
      </c>
      <c r="G21" s="118">
        <f>'[1]Revenue'!H90/100000</f>
        <v>72.48326955920218</v>
      </c>
      <c r="H21" s="118">
        <f>'[1]Revenue'!J90/100000</f>
        <v>88.93931486391662</v>
      </c>
      <c r="I21" s="118">
        <f>'[1]Revenue'!K90/100000</f>
        <v>218.83147646962826</v>
      </c>
      <c r="J21" s="73">
        <f>'PART-I-REVENUE'!I21</f>
        <v>86.68</v>
      </c>
      <c r="K21" s="112">
        <f>SUM(B21:J21)</f>
        <v>933.1360118219402</v>
      </c>
      <c r="L21" s="149">
        <f>'[1]Old Rev Trgt'!B17*100</f>
        <v>10891.852104</v>
      </c>
      <c r="M21" s="112">
        <f>K21/L21*100</f>
        <v>8.567285002697098</v>
      </c>
    </row>
    <row r="22" spans="1:13" ht="24.75" customHeight="1" thickBot="1">
      <c r="A22" s="114" t="s">
        <v>18</v>
      </c>
      <c r="B22" s="118">
        <f>'[1]Revenue'!B91/100000</f>
        <v>286.24806646400737</v>
      </c>
      <c r="C22" s="118">
        <f>'[1]Revenue'!C91/100000</f>
        <v>294.46407950788756</v>
      </c>
      <c r="D22" s="118">
        <f>'[1]Revenue'!D91/100000</f>
        <v>127.68349530163195</v>
      </c>
      <c r="E22" s="118">
        <f>'[1]Revenue'!F91/100000</f>
        <v>212.50138638721663</v>
      </c>
      <c r="F22" s="118">
        <f>'[1]Revenue'!G91/100000</f>
        <v>242.8811734852222</v>
      </c>
      <c r="G22" s="118">
        <f>'[1]Revenue'!H91/100000</f>
        <v>222.60441558404344</v>
      </c>
      <c r="H22" s="118">
        <f>'[1]Revenue'!J91/100000</f>
        <v>236.24636715457845</v>
      </c>
      <c r="I22" s="118">
        <f>'[1]Revenue'!K91/100000</f>
        <v>213.07364588712596</v>
      </c>
      <c r="J22" s="73">
        <f>'PART-I-REVENUE'!I22</f>
        <v>242.24</v>
      </c>
      <c r="K22" s="112">
        <f>SUM(B22:J22)</f>
        <v>2077.9426297717137</v>
      </c>
      <c r="L22" s="149">
        <f>'[1]Old Rev Trgt'!B18*100</f>
        <v>7454.439384000001</v>
      </c>
      <c r="M22" s="112">
        <f>K22/L22*100</f>
        <v>27.875236791538626</v>
      </c>
    </row>
    <row r="23" spans="1:13" ht="9.75" customHeight="1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8"/>
      <c r="M23" s="128"/>
    </row>
    <row r="24" spans="1:13" ht="24.75" customHeight="1">
      <c r="A24" s="114" t="s">
        <v>20</v>
      </c>
      <c r="B24" s="118">
        <f>'[1]Revenue'!B93/100000</f>
        <v>81.5671676845</v>
      </c>
      <c r="C24" s="118">
        <f>'[1]Revenue'!C93/100000</f>
        <v>-13.536237920499998</v>
      </c>
      <c r="D24" s="118">
        <f>'[1]Revenue'!D93/100000</f>
        <v>70.23350131290003</v>
      </c>
      <c r="E24" s="118">
        <f>'[1]Revenue'!F93/100000</f>
        <v>-15.5637647831</v>
      </c>
      <c r="F24" s="118">
        <f>'[1]Revenue'!G93/100000</f>
        <v>81.38869059079997</v>
      </c>
      <c r="G24" s="118">
        <f>'[1]Revenue'!H93/100000</f>
        <v>-3.7655773331999995</v>
      </c>
      <c r="H24" s="118">
        <f>'[1]Revenue'!J93/100000</f>
        <v>56.49217204030001</v>
      </c>
      <c r="I24" s="118">
        <f>'[1]Revenue'!K93/100000</f>
        <v>-20.380048866379784</v>
      </c>
      <c r="J24" s="73">
        <f>'PART-I-REVENUE'!I24</f>
        <v>69.32000000000001</v>
      </c>
      <c r="K24" s="112">
        <f aca="true" t="shared" si="2" ref="K24:K31">SUM(B24:J24)</f>
        <v>305.7559027253203</v>
      </c>
      <c r="L24" s="149">
        <f>'[1]Old Rev Trgt'!B20*100</f>
        <v>2055.2563920000002</v>
      </c>
      <c r="M24" s="112">
        <f aca="true" t="shared" si="3" ref="M24:M31">K24/L24*100</f>
        <v>14.876776635531334</v>
      </c>
    </row>
    <row r="25" spans="1:13" ht="24.75" customHeight="1">
      <c r="A25" s="114" t="s">
        <v>21</v>
      </c>
      <c r="B25" s="118">
        <f>'[1]Revenue'!B94/100000</f>
        <v>1.4441634000000003</v>
      </c>
      <c r="C25" s="118">
        <f>'[1]Revenue'!C94/100000</f>
        <v>138.0501112</v>
      </c>
      <c r="D25" s="118">
        <f>'[1]Revenue'!D94/100000</f>
        <v>-0.5187289000000002</v>
      </c>
      <c r="E25" s="118">
        <f>'[1]Revenue'!F94/100000</f>
        <v>135.7350021</v>
      </c>
      <c r="F25" s="118">
        <f>'[1]Revenue'!G94/100000</f>
        <v>1.3883738999999995</v>
      </c>
      <c r="G25" s="118">
        <f>'[1]Revenue'!H94/100000</f>
        <v>127.77216869999995</v>
      </c>
      <c r="H25" s="118">
        <f>'[1]Revenue'!J94/100000</f>
        <v>1.9757754000000003</v>
      </c>
      <c r="I25" s="118">
        <f>'[1]Revenue'!K94/100000</f>
        <v>119.664261</v>
      </c>
      <c r="J25" s="73">
        <f>'PART-I-REVENUE'!I25</f>
        <v>4.18</v>
      </c>
      <c r="K25" s="112">
        <f t="shared" si="2"/>
        <v>529.6911267999998</v>
      </c>
      <c r="L25" s="149">
        <f>'[1]Old Rev Trgt'!B21*100</f>
        <v>1813.630728</v>
      </c>
      <c r="M25" s="112">
        <f t="shared" si="3"/>
        <v>29.206117795772137</v>
      </c>
    </row>
    <row r="26" spans="1:13" ht="24.75" customHeight="1">
      <c r="A26" s="114" t="s">
        <v>22</v>
      </c>
      <c r="B26" s="118">
        <f>'[1]Revenue'!B95/100000</f>
        <v>223.60994389999993</v>
      </c>
      <c r="C26" s="118">
        <f>'[1]Revenue'!C95/100000</f>
        <v>11.929501499999999</v>
      </c>
      <c r="D26" s="118">
        <f>'[1]Revenue'!D95/100000</f>
        <v>220.92370640000004</v>
      </c>
      <c r="E26" s="118">
        <f>'[1]Revenue'!F95/100000</f>
        <v>12.719004299999996</v>
      </c>
      <c r="F26" s="118">
        <f>'[1]Revenue'!G95/100000</f>
        <v>221.79252240000002</v>
      </c>
      <c r="G26" s="118">
        <f>'[1]Revenue'!H95/100000</f>
        <v>12.512299700000002</v>
      </c>
      <c r="H26" s="118">
        <f>'[1]Revenue'!J95/100000</f>
        <v>198.0251549</v>
      </c>
      <c r="I26" s="118">
        <f>'[1]Revenue'!K95/100000</f>
        <v>21.418886399999998</v>
      </c>
      <c r="J26" s="73">
        <f>'PART-I-REVENUE'!I26</f>
        <v>192.14000000000001</v>
      </c>
      <c r="K26" s="112">
        <f t="shared" si="2"/>
        <v>1115.0710195</v>
      </c>
      <c r="L26" s="149">
        <f>'[1]Old Rev Trgt'!B22*100</f>
        <v>1953.140784</v>
      </c>
      <c r="M26" s="112">
        <f t="shared" si="3"/>
        <v>57.091174821323065</v>
      </c>
    </row>
    <row r="27" spans="1:13" ht="24.75" customHeight="1">
      <c r="A27" s="114" t="s">
        <v>23</v>
      </c>
      <c r="B27" s="118">
        <f>'[1]Revenue'!B96/100000</f>
        <v>0.01909914000000006</v>
      </c>
      <c r="C27" s="118">
        <f>'[1]Revenue'!C96/100000</f>
        <v>121.73408012999995</v>
      </c>
      <c r="D27" s="118">
        <f>'[1]Revenue'!D96/100000</f>
        <v>0.13850905999999985</v>
      </c>
      <c r="E27" s="118">
        <f>'[1]Revenue'!F96/100000</f>
        <v>117.7523418</v>
      </c>
      <c r="F27" s="118">
        <f>'[1]Revenue'!G96/100000</f>
        <v>-6.57832807</v>
      </c>
      <c r="G27" s="118">
        <f>'[1]Revenue'!H96/100000</f>
        <v>107.0187214</v>
      </c>
      <c r="H27" s="118">
        <f>'[1]Revenue'!J96/100000</f>
        <v>2.144592311374408</v>
      </c>
      <c r="I27" s="118">
        <f>'[1]Revenue'!K96/100000</f>
        <v>96.54551928000004</v>
      </c>
      <c r="J27" s="73">
        <f>'PART-I-REVENUE'!I27</f>
        <v>0.71</v>
      </c>
      <c r="K27" s="112">
        <f t="shared" si="2"/>
        <v>439.4845350513744</v>
      </c>
      <c r="L27" s="149">
        <f>'[1]Old Rev Trgt'!B23*100</f>
        <v>1812.19248</v>
      </c>
      <c r="M27" s="112">
        <f t="shared" si="3"/>
        <v>24.251537289867485</v>
      </c>
    </row>
    <row r="28" spans="1:13" ht="24.75" customHeight="1">
      <c r="A28" s="114" t="s">
        <v>24</v>
      </c>
      <c r="B28" s="118">
        <f>'[1]Revenue'!B97/100000</f>
        <v>16.40331087</v>
      </c>
      <c r="C28" s="118">
        <f>'[1]Revenue'!C97/100000</f>
        <v>239.15300880000004</v>
      </c>
      <c r="D28" s="118">
        <f>'[1]Revenue'!D97/100000</f>
        <v>11.895752799999999</v>
      </c>
      <c r="E28" s="118">
        <f>'[1]Revenue'!F97/100000</f>
        <v>233.93831648000003</v>
      </c>
      <c r="F28" s="118">
        <f>'[1]Revenue'!G97/100000</f>
        <v>11.542710999999997</v>
      </c>
      <c r="G28" s="118">
        <f>'[1]Revenue'!H97/100000</f>
        <v>269.6431059011279</v>
      </c>
      <c r="H28" s="118">
        <f>'[1]Revenue'!J97/100000</f>
        <v>13.868214051452</v>
      </c>
      <c r="I28" s="118">
        <f>'[1]Revenue'!K97/100000</f>
        <v>209.81531402247404</v>
      </c>
      <c r="J28" s="73">
        <f>'PART-I-REVENUE'!I28</f>
        <v>21.18</v>
      </c>
      <c r="K28" s="112">
        <f t="shared" si="2"/>
        <v>1027.439733925054</v>
      </c>
      <c r="L28" s="149">
        <f>'[1]Old Rev Trgt'!B24*100</f>
        <v>5573.211</v>
      </c>
      <c r="M28" s="112">
        <f t="shared" si="3"/>
        <v>18.43532810663465</v>
      </c>
    </row>
    <row r="29" spans="1:13" ht="24.75" customHeight="1">
      <c r="A29" s="114" t="s">
        <v>25</v>
      </c>
      <c r="B29" s="118">
        <f>'[1]Revenue'!B98/100000</f>
        <v>15.614202411000003</v>
      </c>
      <c r="C29" s="118">
        <f>'[1]Revenue'!C98/100000</f>
        <v>151.68005478719996</v>
      </c>
      <c r="D29" s="118">
        <f>'[1]Revenue'!D98/100000</f>
        <v>21.1975705031</v>
      </c>
      <c r="E29" s="118">
        <f>'[1]Revenue'!F98/100000</f>
        <v>155.26474840640003</v>
      </c>
      <c r="F29" s="118">
        <f>'[1]Revenue'!G98/100000</f>
        <v>34.175793032499996</v>
      </c>
      <c r="G29" s="118">
        <f>'[1]Revenue'!H98/100000</f>
        <v>77.72110569771907</v>
      </c>
      <c r="H29" s="118">
        <f>'[1]Revenue'!J98/100000</f>
        <v>88.96737630931429</v>
      </c>
      <c r="I29" s="118">
        <f>'[1]Revenue'!K98/100000</f>
        <v>101.83766463195715</v>
      </c>
      <c r="J29" s="73">
        <f>'PART-I-REVENUE'!I29</f>
        <v>34.73</v>
      </c>
      <c r="K29" s="112">
        <f t="shared" si="2"/>
        <v>681.1885157791905</v>
      </c>
      <c r="L29" s="149">
        <f>'[1]Old Rev Trgt'!B25*100</f>
        <v>5652.31464</v>
      </c>
      <c r="M29" s="112">
        <f t="shared" si="3"/>
        <v>12.051496761319546</v>
      </c>
    </row>
    <row r="30" spans="1:13" ht="24.75" customHeight="1">
      <c r="A30" s="114" t="s">
        <v>26</v>
      </c>
      <c r="B30" s="118">
        <f>'[1]Revenue'!B99/100000</f>
        <v>94.97233474509999</v>
      </c>
      <c r="C30" s="118">
        <f>'[1]Revenue'!C99/100000</f>
        <v>1.5678347384000002</v>
      </c>
      <c r="D30" s="118">
        <f>'[1]Revenue'!D99/100000</f>
        <v>89.6110392595</v>
      </c>
      <c r="E30" s="118">
        <f>'[1]Revenue'!F99/100000</f>
        <v>-1.0083048907</v>
      </c>
      <c r="F30" s="118">
        <f>'[1]Revenue'!G99/100000</f>
        <v>82.38719078540004</v>
      </c>
      <c r="G30" s="118">
        <f>'[1]Revenue'!H99/100000</f>
        <v>3.2029443409</v>
      </c>
      <c r="H30" s="118">
        <f>'[1]Revenue'!J99/100000</f>
        <v>73.25565665119998</v>
      </c>
      <c r="I30" s="118">
        <f>'[1]Revenue'!K99/100000</f>
        <v>5.288906508800001</v>
      </c>
      <c r="J30" s="73">
        <f>'PART-I-REVENUE'!I30</f>
        <v>68.64</v>
      </c>
      <c r="K30" s="112">
        <f t="shared" si="2"/>
        <v>417.91760213859993</v>
      </c>
      <c r="L30" s="149">
        <f>'[1]Old Rev Trgt'!B26*100</f>
        <v>2803.145352</v>
      </c>
      <c r="M30" s="112">
        <f t="shared" si="3"/>
        <v>14.908880905530722</v>
      </c>
    </row>
    <row r="31" spans="1:13" ht="24.75" customHeight="1" thickBot="1">
      <c r="A31" s="114" t="s">
        <v>62</v>
      </c>
      <c r="B31" s="118">
        <f>'[1]Revenue'!B100/100000</f>
        <v>87.92362700000005</v>
      </c>
      <c r="C31" s="118">
        <f>'[1]Revenue'!C100/100000</f>
        <v>-0.07526459999999992</v>
      </c>
      <c r="D31" s="118">
        <f>'[1]Revenue'!D100/100000</f>
        <v>83.34793990000003</v>
      </c>
      <c r="E31" s="118">
        <f>'[1]Revenue'!F100/100000</f>
        <v>1.5155993999999995</v>
      </c>
      <c r="F31" s="118">
        <f>'[1]Revenue'!G100/100000</f>
        <v>81.94648940000002</v>
      </c>
      <c r="G31" s="118">
        <f>'[1]Revenue'!H100/100000</f>
        <v>5.426213999999999</v>
      </c>
      <c r="H31" s="118">
        <f>'[1]Revenue'!J100/100000</f>
        <v>75.64402340000001</v>
      </c>
      <c r="I31" s="118">
        <f>'[1]Revenue'!K100/100000</f>
        <v>2.7608765999999996</v>
      </c>
      <c r="J31" s="73">
        <f>'PART-I-REVENUE'!I31</f>
        <v>71.12</v>
      </c>
      <c r="K31" s="112">
        <f t="shared" si="2"/>
        <v>409.60950510000015</v>
      </c>
      <c r="L31" s="149">
        <f>'[1]Old Rev Trgt'!B27*100</f>
        <v>2124.292296</v>
      </c>
      <c r="M31" s="112">
        <f t="shared" si="3"/>
        <v>19.28216309362354</v>
      </c>
    </row>
    <row r="32" spans="1:13" ht="9.75" customHeight="1" thickBot="1">
      <c r="A32" s="126"/>
      <c r="B32" s="127"/>
      <c r="C32" s="127"/>
      <c r="D32" s="127"/>
      <c r="E32" s="127"/>
      <c r="F32" s="127"/>
      <c r="G32" s="127"/>
      <c r="H32" s="127"/>
      <c r="I32" s="127"/>
      <c r="J32" s="128"/>
      <c r="K32" s="128"/>
      <c r="L32" s="128"/>
      <c r="M32" s="128"/>
    </row>
    <row r="33" spans="1:13" ht="24.75" customHeight="1">
      <c r="A33" s="114" t="s">
        <v>28</v>
      </c>
      <c r="B33" s="118">
        <f>'[1]Revenue'!B102/100000</f>
        <v>189.5778961999999</v>
      </c>
      <c r="C33" s="118">
        <f>'[1]Revenue'!C102/100000</f>
        <v>185.6953</v>
      </c>
      <c r="D33" s="118">
        <f>'[1]Revenue'!D102/100000</f>
        <v>31.87092569999999</v>
      </c>
      <c r="E33" s="118">
        <f>'[1]Revenue'!F102/100000</f>
        <v>151.05006460000004</v>
      </c>
      <c r="F33" s="118">
        <f>'[1]Revenue'!G102/100000</f>
        <v>143.49686650000007</v>
      </c>
      <c r="G33" s="118">
        <f>'[1]Revenue'!H102/100000</f>
        <v>147.6930417</v>
      </c>
      <c r="H33" s="118">
        <f>'[1]Revenue'!J102/100000</f>
        <v>347.8209927999999</v>
      </c>
      <c r="I33" s="118">
        <f>'[1]Revenue'!K102/100000</f>
        <v>217.9487540000001</v>
      </c>
      <c r="J33" s="73">
        <f>'PART-I-REVENUE'!I33</f>
        <v>170.02</v>
      </c>
      <c r="K33" s="112">
        <f>SUM(B33:J33)</f>
        <v>1585.1738415</v>
      </c>
      <c r="L33" s="149">
        <f>'[1]Old Rev Trgt'!B29*100</f>
        <v>3887.584344</v>
      </c>
      <c r="M33" s="112">
        <f>K33/L33*100</f>
        <v>40.775291318026774</v>
      </c>
    </row>
    <row r="34" spans="1:13" ht="24.75" customHeight="1">
      <c r="A34" s="114" t="s">
        <v>29</v>
      </c>
      <c r="B34" s="118">
        <f>'[1]Revenue'!B103/100000</f>
        <v>68.60463071024476</v>
      </c>
      <c r="C34" s="118">
        <f>'[1]Revenue'!C103/100000</f>
        <v>67.3755003401632</v>
      </c>
      <c r="D34" s="118">
        <f>'[1]Revenue'!D103/100000</f>
        <v>65.75891753263825</v>
      </c>
      <c r="E34" s="118">
        <f>'[1]Revenue'!F103/100000</f>
        <v>68.05083411867633</v>
      </c>
      <c r="F34" s="118">
        <f>'[1]Revenue'!G103/100000</f>
        <v>52.01738439129647</v>
      </c>
      <c r="G34" s="118">
        <f>'[1]Revenue'!H103/100000</f>
        <v>56.7792108582049</v>
      </c>
      <c r="H34" s="118">
        <f>'[1]Revenue'!J103/100000</f>
        <v>33.77748504587489</v>
      </c>
      <c r="I34" s="118">
        <f>'[1]Revenue'!K103/100000</f>
        <v>49.43972088513145</v>
      </c>
      <c r="J34" s="73">
        <f>'PART-I-REVENUE'!I34</f>
        <v>-2.49</v>
      </c>
      <c r="K34" s="112">
        <f>SUM(B34:J34)</f>
        <v>459.31368388223024</v>
      </c>
      <c r="L34" s="149">
        <f>'[1]Old Rev Trgt'!B30*100</f>
        <v>2319.894024</v>
      </c>
      <c r="M34" s="112">
        <f>K34/L34*100</f>
        <v>19.798908016077128</v>
      </c>
    </row>
    <row r="35" spans="1:13" ht="24.75" customHeight="1">
      <c r="A35" s="114" t="s">
        <v>31</v>
      </c>
      <c r="B35" s="118">
        <f>'[1]Revenue'!B104/100000</f>
        <v>-0.0398957</v>
      </c>
      <c r="C35" s="118">
        <f>'[1]Revenue'!C104/100000</f>
        <v>718.3590168999998</v>
      </c>
      <c r="D35" s="118">
        <f>'[1]Revenue'!D104/100000</f>
        <v>366.39393650000005</v>
      </c>
      <c r="E35" s="118">
        <f>'[1]Revenue'!F104/100000</f>
        <v>338.0194108999999</v>
      </c>
      <c r="F35" s="118">
        <f>'[1]Revenue'!G104/100000</f>
        <v>322.4680084999999</v>
      </c>
      <c r="G35" s="118">
        <f>'[1]Revenue'!H104/100000</f>
        <v>307.1695736</v>
      </c>
      <c r="H35" s="118">
        <f>'[1]Revenue'!J104/100000</f>
        <v>292.34820510000003</v>
      </c>
      <c r="I35" s="118">
        <f>'[1]Revenue'!K104/100000</f>
        <v>530.9877955999999</v>
      </c>
      <c r="J35" s="73">
        <f>'PART-I-REVENUE'!I35</f>
        <v>-0.65</v>
      </c>
      <c r="K35" s="112">
        <f>SUM(B35:J35)</f>
        <v>2875.0560514</v>
      </c>
      <c r="L35" s="149">
        <f>'[1]Old Rev Trgt'!B31*100</f>
        <v>4311.867504</v>
      </c>
      <c r="M35" s="112">
        <f>K35/L35*100</f>
        <v>66.67774575013937</v>
      </c>
    </row>
    <row r="36" spans="1:13" ht="24.75" customHeight="1">
      <c r="A36" s="114" t="s">
        <v>32</v>
      </c>
      <c r="B36" s="118">
        <f>'[1]Revenue'!B105/100000</f>
        <v>719.5327211999999</v>
      </c>
      <c r="C36" s="118">
        <f>'[1]Revenue'!C105/100000</f>
        <v>633.0451326999998</v>
      </c>
      <c r="D36" s="118">
        <f>'[1]Revenue'!D105/100000</f>
        <v>648.7100065999999</v>
      </c>
      <c r="E36" s="118">
        <f>'[1]Revenue'!F105/100000</f>
        <v>603.9244999999997</v>
      </c>
      <c r="F36" s="118">
        <f>'[1]Revenue'!G105/100000</f>
        <v>697.7923383000001</v>
      </c>
      <c r="G36" s="118">
        <f>'[1]Revenue'!H105/100000</f>
        <v>597.6644219000001</v>
      </c>
      <c r="H36" s="118">
        <f>'[1]Revenue'!J105/100000</f>
        <v>577.7527664</v>
      </c>
      <c r="I36" s="118">
        <f>'[1]Revenue'!K105/100000</f>
        <v>569.2849137999999</v>
      </c>
      <c r="J36" s="73">
        <f>'PART-I-REVENUE'!I36</f>
        <v>437.8</v>
      </c>
      <c r="K36" s="112">
        <f>SUM(B36:J36)</f>
        <v>5485.5068009</v>
      </c>
      <c r="L36" s="149">
        <f>'[1]Old Rev Trgt'!B32*100</f>
        <v>4147.907232</v>
      </c>
      <c r="M36" s="112">
        <f>K36/L36*100</f>
        <v>132.24757676788855</v>
      </c>
    </row>
    <row r="37" spans="1:13" ht="24.75" customHeight="1" thickBot="1">
      <c r="A37" s="122" t="s">
        <v>33</v>
      </c>
      <c r="B37" s="123">
        <f>'[1]Revenue'!B106/100000</f>
        <v>397.59412511999994</v>
      </c>
      <c r="C37" s="123">
        <f>'[1]Revenue'!C106/100000</f>
        <v>264.5686167099999</v>
      </c>
      <c r="D37" s="118">
        <f>'[1]Revenue'!D106/100000</f>
        <v>140.70367251</v>
      </c>
      <c r="E37" s="118">
        <f>'[1]Revenue'!F106/100000</f>
        <v>202.20398649999998</v>
      </c>
      <c r="F37" s="118">
        <f>'[1]Revenue'!G106/100000</f>
        <v>207.82492800999998</v>
      </c>
      <c r="G37" s="118">
        <f>'[1]Revenue'!H106/100000</f>
        <v>210.63235274000002</v>
      </c>
      <c r="H37" s="118">
        <f>'[1]Revenue'!J106/100000</f>
        <v>201.19108566</v>
      </c>
      <c r="I37" s="118">
        <f>'[1]Revenue'!K106/100000</f>
        <v>202.37153254</v>
      </c>
      <c r="J37" s="124">
        <f>'PART-I-REVENUE'!I37</f>
        <v>193.09</v>
      </c>
      <c r="K37" s="112">
        <f>SUM(B37:J37)</f>
        <v>2020.1802997899997</v>
      </c>
      <c r="L37" s="149">
        <f>'[1]Old Rev Trgt'!B33*100</f>
        <v>5156.1190799999995</v>
      </c>
      <c r="M37" s="112">
        <f>K37/L37*100</f>
        <v>39.180249106853445</v>
      </c>
    </row>
    <row r="38" spans="1:13" ht="9.75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8"/>
      <c r="K38" s="128"/>
      <c r="L38" s="128"/>
      <c r="M38" s="128"/>
    </row>
    <row r="39" spans="1:13" ht="24.75" customHeight="1" thickBot="1">
      <c r="A39" s="116" t="s">
        <v>1</v>
      </c>
      <c r="B39" s="121">
        <f>'[1]Revenue'!B108/100000</f>
        <v>3351.6591998362373</v>
      </c>
      <c r="C39" s="121">
        <f>'[1]Revenue'!C108/100000</f>
        <v>3963.7249227347465</v>
      </c>
      <c r="D39" s="148">
        <f>'[1]Revenue'!D108/100000</f>
        <v>2942.968927203728</v>
      </c>
      <c r="E39" s="148">
        <f>'[1]Revenue'!F108/100000</f>
        <v>3147.467485752014</v>
      </c>
      <c r="F39" s="148">
        <f>'[1]Revenue'!G108/100000</f>
        <v>3066.994536147824</v>
      </c>
      <c r="G39" s="148">
        <f>'[1]Revenue'!H108/100000</f>
        <v>3260.641320134117</v>
      </c>
      <c r="H39" s="148">
        <f>'[1]Revenue'!J108/100000</f>
        <v>3274.783121613831</v>
      </c>
      <c r="I39" s="148">
        <f>'[1]Revenue'!K108/100000</f>
        <v>3385.7945052658374</v>
      </c>
      <c r="J39" s="117">
        <f>'PART-I-REVENUE'!I39</f>
        <v>2391.3500000000004</v>
      </c>
      <c r="K39" s="131">
        <f>SUM(B39:J39)</f>
        <v>28785.38401868834</v>
      </c>
      <c r="L39" s="150">
        <f>'[1]Old Rev Trgt'!B35*100</f>
        <v>86294.87999999999</v>
      </c>
      <c r="M39" s="131">
        <f>K39/L39*100</f>
        <v>33.35700103956149</v>
      </c>
    </row>
  </sheetData>
  <sheetProtection/>
  <mergeCells count="18">
    <mergeCell ref="M6:M8"/>
    <mergeCell ref="K6:K8"/>
    <mergeCell ref="D6:D8"/>
    <mergeCell ref="E6:E8"/>
    <mergeCell ref="F6:F8"/>
    <mergeCell ref="G6:G8"/>
    <mergeCell ref="H6:H8"/>
    <mergeCell ref="I6:I8"/>
    <mergeCell ref="A1:M1"/>
    <mergeCell ref="A2:M2"/>
    <mergeCell ref="A3:M3"/>
    <mergeCell ref="J6:J8"/>
    <mergeCell ref="B6:B8"/>
    <mergeCell ref="A4:M4"/>
    <mergeCell ref="C6:C8"/>
    <mergeCell ref="A5:A8"/>
    <mergeCell ref="L6:L8"/>
    <mergeCell ref="B5:M5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28">
      <selection activeCell="L38" sqref="L38"/>
    </sheetView>
  </sheetViews>
  <sheetFormatPr defaultColWidth="9.140625" defaultRowHeight="12.75"/>
  <cols>
    <col min="1" max="1" width="24.140625" style="0" bestFit="1" customWidth="1"/>
    <col min="2" max="3" width="8.8515625" style="0" bestFit="1" customWidth="1"/>
    <col min="4" max="4" width="11.8515625" style="0" customWidth="1"/>
    <col min="5" max="6" width="8.8515625" style="0" bestFit="1" customWidth="1"/>
    <col min="7" max="7" width="11.28125" style="0" customWidth="1"/>
    <col min="10" max="10" width="12.421875" style="0" customWidth="1"/>
  </cols>
  <sheetData>
    <row r="1" spans="1:10" ht="22.5" customHeight="1">
      <c r="A1" s="301" t="s">
        <v>34</v>
      </c>
      <c r="B1" s="319"/>
      <c r="C1" s="319"/>
      <c r="D1" s="319"/>
      <c r="E1" s="319"/>
      <c r="F1" s="319"/>
      <c r="G1" s="319"/>
      <c r="H1" s="319"/>
      <c r="I1" s="319"/>
      <c r="J1" s="320"/>
    </row>
    <row r="2" spans="1:10" ht="36" customHeight="1">
      <c r="A2" s="304" t="s">
        <v>42</v>
      </c>
      <c r="B2" s="321"/>
      <c r="C2" s="321"/>
      <c r="D2" s="321"/>
      <c r="E2" s="321"/>
      <c r="F2" s="321"/>
      <c r="G2" s="321"/>
      <c r="H2" s="321"/>
      <c r="I2" s="321"/>
      <c r="J2" s="322"/>
    </row>
    <row r="3" spans="1:10" ht="18.75" thickBot="1">
      <c r="A3" s="323" t="s">
        <v>108</v>
      </c>
      <c r="B3" s="324"/>
      <c r="C3" s="324"/>
      <c r="D3" s="324"/>
      <c r="E3" s="324"/>
      <c r="F3" s="324"/>
      <c r="G3" s="324"/>
      <c r="H3" s="324"/>
      <c r="I3" s="324"/>
      <c r="J3" s="325"/>
    </row>
    <row r="4" spans="1:10" ht="30" customHeight="1" thickBot="1">
      <c r="A4" s="326" t="s">
        <v>107</v>
      </c>
      <c r="B4" s="327"/>
      <c r="C4" s="327"/>
      <c r="D4" s="327"/>
      <c r="E4" s="327"/>
      <c r="F4" s="327"/>
      <c r="G4" s="327"/>
      <c r="H4" s="327"/>
      <c r="I4" s="327"/>
      <c r="J4" s="328"/>
    </row>
    <row r="5" spans="1:10" ht="17.25" customHeight="1" thickBot="1">
      <c r="A5" s="314" t="s">
        <v>37</v>
      </c>
      <c r="B5" s="330" t="s">
        <v>74</v>
      </c>
      <c r="C5" s="331"/>
      <c r="D5" s="331"/>
      <c r="E5" s="331"/>
      <c r="F5" s="331"/>
      <c r="G5" s="331"/>
      <c r="H5" s="331"/>
      <c r="I5" s="331"/>
      <c r="J5" s="332"/>
    </row>
    <row r="6" spans="1:10" ht="17.25" customHeight="1" thickBot="1">
      <c r="A6" s="315"/>
      <c r="B6" s="291" t="s">
        <v>84</v>
      </c>
      <c r="C6" s="292"/>
      <c r="D6" s="329"/>
      <c r="E6" s="291" t="s">
        <v>85</v>
      </c>
      <c r="F6" s="292"/>
      <c r="G6" s="329"/>
      <c r="H6" s="291" t="s">
        <v>86</v>
      </c>
      <c r="I6" s="292"/>
      <c r="J6" s="293"/>
    </row>
    <row r="7" spans="1:10" ht="12.75" customHeight="1">
      <c r="A7" s="315"/>
      <c r="B7" s="333">
        <v>40878</v>
      </c>
      <c r="C7" s="318">
        <v>40513</v>
      </c>
      <c r="D7" s="313" t="s">
        <v>81</v>
      </c>
      <c r="E7" s="333">
        <v>40878</v>
      </c>
      <c r="F7" s="318">
        <v>40513</v>
      </c>
      <c r="G7" s="313" t="s">
        <v>81</v>
      </c>
      <c r="H7" s="333">
        <v>40878</v>
      </c>
      <c r="I7" s="318">
        <v>40513</v>
      </c>
      <c r="J7" s="313" t="s">
        <v>81</v>
      </c>
    </row>
    <row r="8" spans="1:10" ht="12.75" customHeight="1">
      <c r="A8" s="315"/>
      <c r="B8" s="334"/>
      <c r="C8" s="299"/>
      <c r="D8" s="294"/>
      <c r="E8" s="334"/>
      <c r="F8" s="299"/>
      <c r="G8" s="294"/>
      <c r="H8" s="334"/>
      <c r="I8" s="299"/>
      <c r="J8" s="294"/>
    </row>
    <row r="9" spans="1:10" ht="13.5" customHeight="1" thickBot="1">
      <c r="A9" s="316"/>
      <c r="B9" s="335"/>
      <c r="C9" s="300"/>
      <c r="D9" s="295"/>
      <c r="E9" s="335"/>
      <c r="F9" s="300"/>
      <c r="G9" s="295"/>
      <c r="H9" s="335"/>
      <c r="I9" s="300"/>
      <c r="J9" s="295"/>
    </row>
    <row r="10" spans="1:10" ht="24.75" customHeight="1">
      <c r="A10" s="113" t="s">
        <v>5</v>
      </c>
      <c r="B10" s="141">
        <f>'PART-I-REVENUE'!E9</f>
        <v>10.14</v>
      </c>
      <c r="C10" s="118">
        <f>'[2]Revenue 2010-11 Total'!Z3/100</f>
        <v>15.6154</v>
      </c>
      <c r="D10" s="134">
        <f aca="true" t="shared" si="0" ref="D10:D40">(B10-C10)/C10*100</f>
        <v>-35.06410338511981</v>
      </c>
      <c r="E10" s="145">
        <f>'PART-I-REVENUE'!G9</f>
        <v>0</v>
      </c>
      <c r="F10" s="112">
        <f>'[2]Revenue 2010-11 Total'!AA3/100</f>
        <v>0.521</v>
      </c>
      <c r="G10" s="134">
        <f aca="true" t="shared" si="1" ref="G10:G38">(E10-F10)/F10*100</f>
        <v>-100</v>
      </c>
      <c r="H10" s="135">
        <f aca="true" t="shared" si="2" ref="H10:H18">B10+E10</f>
        <v>10.14</v>
      </c>
      <c r="I10" s="112">
        <f aca="true" t="shared" si="3" ref="I10:I18">C10+F10</f>
        <v>16.1364</v>
      </c>
      <c r="J10" s="134">
        <f aca="true" t="shared" si="4" ref="J10:J38">(H10-I10)/I10*100</f>
        <v>-37.16070498996057</v>
      </c>
    </row>
    <row r="11" spans="1:10" ht="24.75" customHeight="1">
      <c r="A11" s="114" t="s">
        <v>6</v>
      </c>
      <c r="B11" s="142">
        <f>'PART-I-REVENUE'!E10</f>
        <v>95.89</v>
      </c>
      <c r="C11" s="118">
        <f>'[2]Revenue 2010-11 Total'!Z4/100</f>
        <v>0</v>
      </c>
      <c r="D11" s="134"/>
      <c r="E11" s="135">
        <f>'PART-I-REVENUE'!G10</f>
        <v>0.02</v>
      </c>
      <c r="F11" s="112">
        <f>'[2]Revenue 2010-11 Total'!AA4/100</f>
        <v>0.19649999999999998</v>
      </c>
      <c r="G11" s="134">
        <f t="shared" si="1"/>
        <v>-89.82188295165395</v>
      </c>
      <c r="H11" s="144">
        <f t="shared" si="2"/>
        <v>95.91</v>
      </c>
      <c r="I11" s="73">
        <f t="shared" si="3"/>
        <v>0.19649999999999998</v>
      </c>
      <c r="J11" s="134"/>
    </row>
    <row r="12" spans="1:10" ht="24.75" customHeight="1">
      <c r="A12" s="114" t="s">
        <v>7</v>
      </c>
      <c r="B12" s="142">
        <f>'PART-I-REVENUE'!E11</f>
        <v>28.12</v>
      </c>
      <c r="C12" s="118">
        <f>'[2]Revenue 2010-11 Total'!Z5/100</f>
        <v>0</v>
      </c>
      <c r="D12" s="134"/>
      <c r="E12" s="135">
        <f>'PART-I-REVENUE'!G11</f>
        <v>0</v>
      </c>
      <c r="F12" s="112">
        <f>'[2]Revenue 2010-11 Total'!AA5/100</f>
        <v>0.10460000000000001</v>
      </c>
      <c r="G12" s="134">
        <f t="shared" si="1"/>
        <v>-100</v>
      </c>
      <c r="H12" s="144">
        <f t="shared" si="2"/>
        <v>28.12</v>
      </c>
      <c r="I12" s="73">
        <f t="shared" si="3"/>
        <v>0.10460000000000001</v>
      </c>
      <c r="J12" s="134"/>
    </row>
    <row r="13" spans="1:10" ht="24.75" customHeight="1">
      <c r="A13" s="114" t="s">
        <v>8</v>
      </c>
      <c r="B13" s="142">
        <f>'PART-I-REVENUE'!E12</f>
        <v>32.46</v>
      </c>
      <c r="C13" s="118">
        <f>'[2]Revenue 2010-11 Total'!Z6/100</f>
        <v>117.5909</v>
      </c>
      <c r="D13" s="134">
        <f t="shared" si="0"/>
        <v>-72.39582314617883</v>
      </c>
      <c r="E13" s="135">
        <f>'PART-I-REVENUE'!G12</f>
        <v>1.64</v>
      </c>
      <c r="F13" s="112">
        <f>'[2]Revenue 2010-11 Total'!AA6/100</f>
        <v>0.0031</v>
      </c>
      <c r="G13" s="134"/>
      <c r="H13" s="144">
        <f t="shared" si="2"/>
        <v>34.1</v>
      </c>
      <c r="I13" s="73">
        <f t="shared" si="3"/>
        <v>117.59400000000001</v>
      </c>
      <c r="J13" s="134">
        <f t="shared" si="4"/>
        <v>-71.0019218667619</v>
      </c>
    </row>
    <row r="14" spans="1:10" ht="24.75" customHeight="1">
      <c r="A14" s="114" t="s">
        <v>9</v>
      </c>
      <c r="B14" s="142">
        <f>'PART-I-REVENUE'!E13</f>
        <v>70.11</v>
      </c>
      <c r="C14" s="118">
        <f>'[2]Revenue 2010-11 Total'!Z7/100</f>
        <v>77.96170000000001</v>
      </c>
      <c r="D14" s="134">
        <f t="shared" si="0"/>
        <v>-10.071227282114176</v>
      </c>
      <c r="E14" s="135">
        <f>'PART-I-REVENUE'!G13</f>
        <v>5.1</v>
      </c>
      <c r="F14" s="112">
        <f>'[2]Revenue 2010-11 Total'!AA7/100</f>
        <v>0.30510000000000004</v>
      </c>
      <c r="G14" s="134"/>
      <c r="H14" s="144">
        <f t="shared" si="2"/>
        <v>75.21</v>
      </c>
      <c r="I14" s="73">
        <f t="shared" si="3"/>
        <v>78.2668</v>
      </c>
      <c r="J14" s="134">
        <f t="shared" si="4"/>
        <v>-3.9056151522740286</v>
      </c>
    </row>
    <row r="15" spans="1:10" ht="24.75" customHeight="1">
      <c r="A15" s="114" t="s">
        <v>10</v>
      </c>
      <c r="B15" s="142">
        <f>'PART-I-REVENUE'!E14</f>
        <v>88.69</v>
      </c>
      <c r="C15" s="118">
        <f>'[2]Revenue 2010-11 Total'!Z8/100</f>
        <v>0</v>
      </c>
      <c r="D15" s="134"/>
      <c r="E15" s="135">
        <f>'PART-I-REVENUE'!G14</f>
        <v>8.31</v>
      </c>
      <c r="F15" s="112">
        <f>'[2]Revenue 2010-11 Total'!AA8/100</f>
        <v>4.2596</v>
      </c>
      <c r="G15" s="134">
        <f t="shared" si="1"/>
        <v>95.08874072682883</v>
      </c>
      <c r="H15" s="144">
        <f t="shared" si="2"/>
        <v>97</v>
      </c>
      <c r="I15" s="73">
        <f t="shared" si="3"/>
        <v>4.2596</v>
      </c>
      <c r="J15" s="134"/>
    </row>
    <row r="16" spans="1:10" ht="24.75" customHeight="1">
      <c r="A16" s="114" t="s">
        <v>11</v>
      </c>
      <c r="B16" s="142">
        <f>'PART-I-REVENUE'!E15</f>
        <v>65.35</v>
      </c>
      <c r="C16" s="118">
        <f>'[2]Revenue 2010-11 Total'!Z9/100</f>
        <v>79.22579999999999</v>
      </c>
      <c r="D16" s="134">
        <f t="shared" si="0"/>
        <v>-17.514244097251147</v>
      </c>
      <c r="E16" s="135">
        <f>'PART-I-REVENUE'!G15</f>
        <v>1.89</v>
      </c>
      <c r="F16" s="112">
        <f>'[2]Revenue 2010-11 Total'!AA9/100</f>
        <v>3.8794</v>
      </c>
      <c r="G16" s="134">
        <f t="shared" si="1"/>
        <v>-51.281125947311445</v>
      </c>
      <c r="H16" s="144">
        <f t="shared" si="2"/>
        <v>67.24</v>
      </c>
      <c r="I16" s="73">
        <f t="shared" si="3"/>
        <v>83.1052</v>
      </c>
      <c r="J16" s="134">
        <f t="shared" si="4"/>
        <v>-19.090502158709686</v>
      </c>
    </row>
    <row r="17" spans="1:10" ht="24.75" customHeight="1">
      <c r="A17" s="114" t="s">
        <v>12</v>
      </c>
      <c r="B17" s="142">
        <f>'PART-I-REVENUE'!E16</f>
        <v>58.72</v>
      </c>
      <c r="C17" s="118">
        <f>'[2]Revenue 2010-11 Total'!Z10/100</f>
        <v>80.8121</v>
      </c>
      <c r="D17" s="134">
        <f t="shared" si="0"/>
        <v>-27.337614045421414</v>
      </c>
      <c r="E17" s="135">
        <f>'PART-I-REVENUE'!G16</f>
        <v>11.56</v>
      </c>
      <c r="F17" s="112">
        <f>'[2]Revenue 2010-11 Total'!AA10/100</f>
        <v>5.511799999999999</v>
      </c>
      <c r="G17" s="134">
        <f t="shared" si="1"/>
        <v>109.73184803512468</v>
      </c>
      <c r="H17" s="144">
        <f t="shared" si="2"/>
        <v>70.28</v>
      </c>
      <c r="I17" s="73">
        <f t="shared" si="3"/>
        <v>86.3239</v>
      </c>
      <c r="J17" s="134">
        <f t="shared" si="4"/>
        <v>-18.585698746233657</v>
      </c>
    </row>
    <row r="18" spans="1:10" ht="24.75" customHeight="1" thickBot="1">
      <c r="A18" s="114" t="s">
        <v>13</v>
      </c>
      <c r="B18" s="142">
        <f>'PART-I-REVENUE'!E17</f>
        <v>63.38</v>
      </c>
      <c r="C18" s="118">
        <f>'[2]Revenue 2010-11 Total'!Z11/100</f>
        <v>111.5941</v>
      </c>
      <c r="D18" s="134">
        <f t="shared" si="0"/>
        <v>-43.204882695411314</v>
      </c>
      <c r="E18" s="135">
        <f>'PART-I-REVENUE'!G17</f>
        <v>8.46</v>
      </c>
      <c r="F18" s="112">
        <f>'[2]Revenue 2010-11 Total'!AA11/100</f>
        <v>0.2195</v>
      </c>
      <c r="G18" s="134"/>
      <c r="H18" s="144">
        <f t="shared" si="2"/>
        <v>71.84</v>
      </c>
      <c r="I18" s="73">
        <f t="shared" si="3"/>
        <v>111.8136</v>
      </c>
      <c r="J18" s="134">
        <f t="shared" si="4"/>
        <v>-35.75021285425028</v>
      </c>
    </row>
    <row r="19" spans="1:10" ht="9.75" customHeight="1" thickBot="1">
      <c r="A19" s="126"/>
      <c r="B19" s="143"/>
      <c r="C19" s="127"/>
      <c r="D19" s="138"/>
      <c r="E19" s="140"/>
      <c r="F19" s="128"/>
      <c r="G19" s="138"/>
      <c r="H19" s="140"/>
      <c r="I19" s="128"/>
      <c r="J19" s="138"/>
    </row>
    <row r="20" spans="1:10" ht="24.75" customHeight="1">
      <c r="A20" s="114" t="s">
        <v>15</v>
      </c>
      <c r="B20" s="142">
        <f>'PART-I-REVENUE'!E19</f>
        <v>64.68</v>
      </c>
      <c r="C20" s="118">
        <f>'[2]Revenue 2010-11 Total'!Z13/100</f>
        <v>83.994</v>
      </c>
      <c r="D20" s="134">
        <f t="shared" si="0"/>
        <v>-22.994499607114786</v>
      </c>
      <c r="E20" s="135">
        <f>'PART-I-REVENUE'!G19</f>
        <v>14.73</v>
      </c>
      <c r="F20" s="112">
        <f>'[2]Revenue 2010-11 Total'!AA13/100</f>
        <v>17.9022</v>
      </c>
      <c r="G20" s="134">
        <f t="shared" si="1"/>
        <v>-17.7196098803499</v>
      </c>
      <c r="H20" s="144">
        <f aca="true" t="shared" si="5" ref="H20:I23">B20+E20</f>
        <v>79.41000000000001</v>
      </c>
      <c r="I20" s="73">
        <f t="shared" si="5"/>
        <v>101.8962</v>
      </c>
      <c r="J20" s="134">
        <f t="shared" si="4"/>
        <v>-22.067751299852187</v>
      </c>
    </row>
    <row r="21" spans="1:10" ht="24.75" customHeight="1">
      <c r="A21" s="114" t="s">
        <v>16</v>
      </c>
      <c r="B21" s="142">
        <f>'PART-I-REVENUE'!E20</f>
        <v>164.87</v>
      </c>
      <c r="C21" s="118">
        <f>'[2]Revenue 2010-11 Total'!Z14/100</f>
        <v>251.41</v>
      </c>
      <c r="D21" s="134">
        <f t="shared" si="0"/>
        <v>-34.4218607056203</v>
      </c>
      <c r="E21" s="135">
        <f>'PART-I-REVENUE'!G20</f>
        <v>8.52</v>
      </c>
      <c r="F21" s="112">
        <f>'[2]Revenue 2010-11 Total'!AA14/100</f>
        <v>1.9084999999999999</v>
      </c>
      <c r="G21" s="134">
        <f t="shared" si="1"/>
        <v>346.42389310977205</v>
      </c>
      <c r="H21" s="144">
        <f t="shared" si="5"/>
        <v>173.39000000000001</v>
      </c>
      <c r="I21" s="73">
        <f t="shared" si="5"/>
        <v>253.3185</v>
      </c>
      <c r="J21" s="134">
        <f t="shared" si="4"/>
        <v>-31.55257117028562</v>
      </c>
    </row>
    <row r="22" spans="1:10" ht="24.75" customHeight="1">
      <c r="A22" s="114" t="s">
        <v>17</v>
      </c>
      <c r="B22" s="142">
        <f>'PART-I-REVENUE'!E21</f>
        <v>60.95</v>
      </c>
      <c r="C22" s="118">
        <f>'[2]Revenue 2010-11 Total'!Z15/100</f>
        <v>155.4265</v>
      </c>
      <c r="D22" s="134">
        <f t="shared" si="0"/>
        <v>-60.78532296616085</v>
      </c>
      <c r="E22" s="135">
        <f>'PART-I-REVENUE'!G21</f>
        <v>25.73</v>
      </c>
      <c r="F22" s="112">
        <f>'[2]Revenue 2010-11 Total'!AA15/100</f>
        <v>11.913699999999999</v>
      </c>
      <c r="G22" s="134">
        <f t="shared" si="1"/>
        <v>115.96984983674261</v>
      </c>
      <c r="H22" s="144">
        <f t="shared" si="5"/>
        <v>86.68</v>
      </c>
      <c r="I22" s="73">
        <f t="shared" si="5"/>
        <v>167.3402</v>
      </c>
      <c r="J22" s="134">
        <f t="shared" si="4"/>
        <v>-48.20132879009347</v>
      </c>
    </row>
    <row r="23" spans="1:10" ht="24.75" customHeight="1" thickBot="1">
      <c r="A23" s="114" t="s">
        <v>18</v>
      </c>
      <c r="B23" s="142">
        <f>'PART-I-REVENUE'!E22</f>
        <v>235.65</v>
      </c>
      <c r="C23" s="118">
        <f>'[2]Revenue 2010-11 Total'!Z16/100</f>
        <v>270.3121</v>
      </c>
      <c r="D23" s="134">
        <f t="shared" si="0"/>
        <v>-12.822992385468496</v>
      </c>
      <c r="E23" s="135">
        <f>'PART-I-REVENUE'!G22</f>
        <v>6.59</v>
      </c>
      <c r="F23" s="112">
        <f>'[2]Revenue 2010-11 Total'!AA16/100</f>
        <v>10.4584</v>
      </c>
      <c r="G23" s="134">
        <f t="shared" si="1"/>
        <v>-36.98844947601928</v>
      </c>
      <c r="H23" s="144">
        <f t="shared" si="5"/>
        <v>242.24</v>
      </c>
      <c r="I23" s="73">
        <f t="shared" si="5"/>
        <v>280.77049999999997</v>
      </c>
      <c r="J23" s="134">
        <f t="shared" si="4"/>
        <v>-13.723129744755935</v>
      </c>
    </row>
    <row r="24" spans="1:10" ht="9.75" customHeight="1" thickBot="1">
      <c r="A24" s="126"/>
      <c r="B24" s="143"/>
      <c r="C24" s="127"/>
      <c r="D24" s="138"/>
      <c r="E24" s="140"/>
      <c r="F24" s="128"/>
      <c r="G24" s="138"/>
      <c r="H24" s="140"/>
      <c r="I24" s="128"/>
      <c r="J24" s="138"/>
    </row>
    <row r="25" spans="1:10" ht="24.75" customHeight="1">
      <c r="A25" s="114" t="s">
        <v>20</v>
      </c>
      <c r="B25" s="142">
        <f>'PART-I-REVENUE'!E24</f>
        <v>67.39</v>
      </c>
      <c r="C25" s="118">
        <f>'[2]Revenue 2010-11 Total'!Z18/100</f>
        <v>101.1433</v>
      </c>
      <c r="D25" s="134">
        <f t="shared" si="0"/>
        <v>-33.371760660369986</v>
      </c>
      <c r="E25" s="135">
        <f>'PART-I-REVENUE'!G24</f>
        <v>1.93</v>
      </c>
      <c r="F25" s="112">
        <f>'[2]Revenue 2010-11 Total'!AA18/100</f>
        <v>0.1182</v>
      </c>
      <c r="G25" s="134">
        <f t="shared" si="1"/>
        <v>1532.8257191201353</v>
      </c>
      <c r="H25" s="144">
        <f aca="true" t="shared" si="6" ref="H25:I32">B25+E25</f>
        <v>69.32000000000001</v>
      </c>
      <c r="I25" s="73">
        <f t="shared" si="6"/>
        <v>101.2615</v>
      </c>
      <c r="J25" s="134">
        <f t="shared" si="4"/>
        <v>-31.5435777664759</v>
      </c>
    </row>
    <row r="26" spans="1:10" ht="24.75" customHeight="1">
      <c r="A26" s="114" t="s">
        <v>21</v>
      </c>
      <c r="B26" s="142">
        <f>'PART-I-REVENUE'!E25</f>
        <v>2.71</v>
      </c>
      <c r="C26" s="118">
        <f>'[2]Revenue 2010-11 Total'!Z19/100</f>
        <v>1.4826</v>
      </c>
      <c r="D26" s="134">
        <f t="shared" si="0"/>
        <v>82.7869958181573</v>
      </c>
      <c r="E26" s="135">
        <f>'PART-I-REVENUE'!G25</f>
        <v>1.47</v>
      </c>
      <c r="F26" s="112">
        <f>'[2]Revenue 2010-11 Total'!AA19/100</f>
        <v>0.2829</v>
      </c>
      <c r="G26" s="134">
        <f t="shared" si="1"/>
        <v>419.61823966065754</v>
      </c>
      <c r="H26" s="144">
        <f t="shared" si="6"/>
        <v>4.18</v>
      </c>
      <c r="I26" s="73">
        <f t="shared" si="6"/>
        <v>1.7654999999999998</v>
      </c>
      <c r="J26" s="134">
        <f t="shared" si="4"/>
        <v>136.7601246105919</v>
      </c>
    </row>
    <row r="27" spans="1:10" ht="24.75" customHeight="1">
      <c r="A27" s="114" t="s">
        <v>22</v>
      </c>
      <c r="B27" s="142">
        <f>'PART-I-REVENUE'!E26</f>
        <v>192.05</v>
      </c>
      <c r="C27" s="118">
        <f>'[2]Revenue 2010-11 Total'!Z20/100</f>
        <v>237.83939999999998</v>
      </c>
      <c r="D27" s="134">
        <f t="shared" si="0"/>
        <v>-19.252234911457048</v>
      </c>
      <c r="E27" s="135">
        <f>'PART-I-REVENUE'!G26</f>
        <v>0.09</v>
      </c>
      <c r="F27" s="112">
        <f>'[2]Revenue 2010-11 Total'!AA20/100</f>
        <v>0</v>
      </c>
      <c r="G27" s="134"/>
      <c r="H27" s="144">
        <f t="shared" si="6"/>
        <v>192.14000000000001</v>
      </c>
      <c r="I27" s="73">
        <f t="shared" si="6"/>
        <v>237.83939999999998</v>
      </c>
      <c r="J27" s="134">
        <f t="shared" si="4"/>
        <v>-19.214394250910477</v>
      </c>
    </row>
    <row r="28" spans="1:10" ht="24.75" customHeight="1">
      <c r="A28" s="114" t="s">
        <v>23</v>
      </c>
      <c r="B28" s="142">
        <f>'PART-I-REVENUE'!E27</f>
        <v>0.14</v>
      </c>
      <c r="C28" s="118">
        <f>'[2]Revenue 2010-11 Total'!Z21/100</f>
        <v>-0.8687</v>
      </c>
      <c r="D28" s="134">
        <f t="shared" si="0"/>
        <v>-116.11603545527802</v>
      </c>
      <c r="E28" s="135">
        <f>'PART-I-REVENUE'!G27</f>
        <v>0.57</v>
      </c>
      <c r="F28" s="112">
        <f>'[2]Revenue 2010-11 Total'!AA21/100</f>
        <v>0.2559</v>
      </c>
      <c r="G28" s="134">
        <f t="shared" si="1"/>
        <v>122.74325908558028</v>
      </c>
      <c r="H28" s="144">
        <f t="shared" si="6"/>
        <v>0.71</v>
      </c>
      <c r="I28" s="73">
        <f t="shared" si="6"/>
        <v>-0.6128</v>
      </c>
      <c r="J28" s="134">
        <f t="shared" si="4"/>
        <v>-215.86161879895562</v>
      </c>
    </row>
    <row r="29" spans="1:10" ht="24.75" customHeight="1">
      <c r="A29" s="114" t="s">
        <v>24</v>
      </c>
      <c r="B29" s="142">
        <f>'PART-I-REVENUE'!E28</f>
        <v>-2.8</v>
      </c>
      <c r="C29" s="118">
        <f>'[2]Revenue 2010-11 Total'!Z22/100</f>
        <v>-17.6645</v>
      </c>
      <c r="D29" s="134">
        <f t="shared" si="0"/>
        <v>-84.14899940558747</v>
      </c>
      <c r="E29" s="135">
        <f>'PART-I-REVENUE'!G28</f>
        <v>23.98</v>
      </c>
      <c r="F29" s="112">
        <f>'[2]Revenue 2010-11 Total'!AA22/100</f>
        <v>12.768699999999999</v>
      </c>
      <c r="G29" s="134">
        <f t="shared" si="1"/>
        <v>87.80298699162799</v>
      </c>
      <c r="H29" s="144">
        <f t="shared" si="6"/>
        <v>21.18</v>
      </c>
      <c r="I29" s="73">
        <f t="shared" si="6"/>
        <v>-4.895800000000001</v>
      </c>
      <c r="J29" s="134">
        <f t="shared" si="4"/>
        <v>-532.6157114261202</v>
      </c>
    </row>
    <row r="30" spans="1:10" ht="24.75" customHeight="1">
      <c r="A30" s="114" t="s">
        <v>25</v>
      </c>
      <c r="B30" s="142">
        <f>'PART-I-REVENUE'!E29</f>
        <v>0.47</v>
      </c>
      <c r="C30" s="118">
        <f>'[2]Revenue 2010-11 Total'!Z23/100</f>
        <v>10.036</v>
      </c>
      <c r="D30" s="134">
        <f t="shared" si="0"/>
        <v>-95.31685930649661</v>
      </c>
      <c r="E30" s="135">
        <f>'PART-I-REVENUE'!G29</f>
        <v>34.26</v>
      </c>
      <c r="F30" s="112">
        <f>'[2]Revenue 2010-11 Total'!AA23/100</f>
        <v>9.6982</v>
      </c>
      <c r="G30" s="134">
        <f t="shared" si="1"/>
        <v>253.2614299560743</v>
      </c>
      <c r="H30" s="144">
        <f t="shared" si="6"/>
        <v>34.73</v>
      </c>
      <c r="I30" s="73">
        <f t="shared" si="6"/>
        <v>19.7342</v>
      </c>
      <c r="J30" s="134">
        <f t="shared" si="4"/>
        <v>75.98889237972654</v>
      </c>
    </row>
    <row r="31" spans="1:10" ht="24.75" customHeight="1">
      <c r="A31" s="114" t="s">
        <v>26</v>
      </c>
      <c r="B31" s="142">
        <f>'PART-I-REVENUE'!E30</f>
        <v>67.74</v>
      </c>
      <c r="C31" s="118">
        <f>'[2]Revenue 2010-11 Total'!Z24/100</f>
        <v>101.15809999999999</v>
      </c>
      <c r="D31" s="134">
        <f t="shared" si="0"/>
        <v>-33.03551569276212</v>
      </c>
      <c r="E31" s="135">
        <f>'PART-I-REVENUE'!G30</f>
        <v>0.9</v>
      </c>
      <c r="F31" s="112">
        <f>'[2]Revenue 2010-11 Total'!AA24/100</f>
        <v>1.9772</v>
      </c>
      <c r="G31" s="134">
        <f t="shared" si="1"/>
        <v>-54.48108436172364</v>
      </c>
      <c r="H31" s="144">
        <f t="shared" si="6"/>
        <v>68.64</v>
      </c>
      <c r="I31" s="73">
        <f t="shared" si="6"/>
        <v>103.13529999999999</v>
      </c>
      <c r="J31" s="134">
        <f t="shared" si="4"/>
        <v>-33.44664726820012</v>
      </c>
    </row>
    <row r="32" spans="1:10" ht="24.75" customHeight="1" thickBot="1">
      <c r="A32" s="114" t="s">
        <v>62</v>
      </c>
      <c r="B32" s="142">
        <f>'PART-I-REVENUE'!E31</f>
        <v>70.04</v>
      </c>
      <c r="C32" s="118">
        <f>'[2]Revenue 2010-11 Total'!Z25/100</f>
        <v>97.6599</v>
      </c>
      <c r="D32" s="134">
        <f t="shared" si="0"/>
        <v>-28.281720542412998</v>
      </c>
      <c r="E32" s="135">
        <f>'PART-I-REVENUE'!G31</f>
        <v>1.08</v>
      </c>
      <c r="F32" s="112">
        <f>'[2]Revenue 2010-11 Total'!AA25/100</f>
        <v>1.7374</v>
      </c>
      <c r="G32" s="134">
        <f t="shared" si="1"/>
        <v>-37.83814895821342</v>
      </c>
      <c r="H32" s="144">
        <f t="shared" si="6"/>
        <v>71.12</v>
      </c>
      <c r="I32" s="73">
        <f t="shared" si="6"/>
        <v>99.39729999999999</v>
      </c>
      <c r="J32" s="134">
        <f t="shared" si="4"/>
        <v>-28.448760680622097</v>
      </c>
    </row>
    <row r="33" spans="1:10" ht="9.75" customHeight="1" thickBot="1">
      <c r="A33" s="126"/>
      <c r="B33" s="143"/>
      <c r="C33" s="127"/>
      <c r="D33" s="138"/>
      <c r="E33" s="140"/>
      <c r="F33" s="128"/>
      <c r="G33" s="138"/>
      <c r="H33" s="140"/>
      <c r="I33" s="128"/>
      <c r="J33" s="138"/>
    </row>
    <row r="34" spans="1:10" ht="24.75" customHeight="1">
      <c r="A34" s="114" t="s">
        <v>28</v>
      </c>
      <c r="B34" s="142">
        <f>'PART-I-REVENUE'!E33</f>
        <v>169.96</v>
      </c>
      <c r="C34" s="118">
        <f>'[2]Revenue 2010-11 Total'!Z27/100</f>
        <v>222.18290000000002</v>
      </c>
      <c r="D34" s="134">
        <f t="shared" si="0"/>
        <v>-23.50446411492514</v>
      </c>
      <c r="E34" s="135">
        <f>'PART-I-REVENUE'!G33</f>
        <v>0.06</v>
      </c>
      <c r="F34" s="112">
        <f>'[2]Revenue 2010-11 Total'!AA27/100</f>
        <v>0.8490000000000001</v>
      </c>
      <c r="G34" s="134">
        <f t="shared" si="1"/>
        <v>-92.93286219081273</v>
      </c>
      <c r="H34" s="144">
        <f aca="true" t="shared" si="7" ref="H34:I38">B34+E34</f>
        <v>170.02</v>
      </c>
      <c r="I34" s="73">
        <f t="shared" si="7"/>
        <v>223.0319</v>
      </c>
      <c r="J34" s="134">
        <f t="shared" si="4"/>
        <v>-23.76875236233023</v>
      </c>
    </row>
    <row r="35" spans="1:10" ht="24.75" customHeight="1">
      <c r="A35" s="114" t="s">
        <v>29</v>
      </c>
      <c r="B35" s="142">
        <f>'PART-I-REVENUE'!E34</f>
        <v>-2.56</v>
      </c>
      <c r="C35" s="118">
        <f>'[2]Revenue 2010-11 Total'!Z28/100</f>
        <v>90.2462</v>
      </c>
      <c r="D35" s="134">
        <f t="shared" si="0"/>
        <v>-102.83668453630182</v>
      </c>
      <c r="E35" s="135">
        <f>'PART-I-REVENUE'!G34</f>
        <v>0.07</v>
      </c>
      <c r="F35" s="112">
        <f>'[2]Revenue 2010-11 Total'!AA28/100</f>
        <v>0.026099999999999998</v>
      </c>
      <c r="G35" s="134">
        <f t="shared" si="1"/>
        <v>168.19923371647513</v>
      </c>
      <c r="H35" s="144">
        <f t="shared" si="7"/>
        <v>-2.49</v>
      </c>
      <c r="I35" s="73">
        <f t="shared" si="7"/>
        <v>90.2723</v>
      </c>
      <c r="J35" s="134">
        <f t="shared" si="4"/>
        <v>-102.75832121259786</v>
      </c>
    </row>
    <row r="36" spans="1:10" ht="24.75" customHeight="1">
      <c r="A36" s="114" t="s">
        <v>31</v>
      </c>
      <c r="B36" s="142">
        <f>'PART-I-REVENUE'!E35</f>
        <v>-0.68</v>
      </c>
      <c r="C36" s="118">
        <f>'[2]Revenue 2010-11 Total'!Z29/100</f>
        <v>354.88</v>
      </c>
      <c r="D36" s="134">
        <f t="shared" si="0"/>
        <v>-100.19161406672679</v>
      </c>
      <c r="E36" s="135">
        <f>'PART-I-REVENUE'!G35</f>
        <v>0.03</v>
      </c>
      <c r="F36" s="112">
        <f>'[2]Revenue 2010-11 Total'!AA29/100</f>
        <v>0.2109</v>
      </c>
      <c r="G36" s="134">
        <f t="shared" si="1"/>
        <v>-85.77524893314367</v>
      </c>
      <c r="H36" s="144">
        <f t="shared" si="7"/>
        <v>-0.65</v>
      </c>
      <c r="I36" s="73">
        <f t="shared" si="7"/>
        <v>355.0909</v>
      </c>
      <c r="J36" s="134">
        <f t="shared" si="4"/>
        <v>-100.1830517199962</v>
      </c>
    </row>
    <row r="37" spans="1:10" ht="24.75" customHeight="1">
      <c r="A37" s="114" t="s">
        <v>32</v>
      </c>
      <c r="B37" s="142">
        <f>'PART-I-REVENUE'!E36</f>
        <v>434.44</v>
      </c>
      <c r="C37" s="118">
        <f>'[2]Revenue 2010-11 Total'!Z30/100</f>
        <v>843.694</v>
      </c>
      <c r="D37" s="134">
        <f t="shared" si="0"/>
        <v>-48.507397231697745</v>
      </c>
      <c r="E37" s="135">
        <f>'PART-I-REVENUE'!G36</f>
        <v>3.36</v>
      </c>
      <c r="F37" s="112">
        <f>'[2]Revenue 2010-11 Total'!AA30/100</f>
        <v>0.2828</v>
      </c>
      <c r="G37" s="134"/>
      <c r="H37" s="144">
        <f t="shared" si="7"/>
        <v>437.8</v>
      </c>
      <c r="I37" s="73">
        <f t="shared" si="7"/>
        <v>843.9767999999999</v>
      </c>
      <c r="J37" s="134">
        <f t="shared" si="4"/>
        <v>-48.12653617966749</v>
      </c>
    </row>
    <row r="38" spans="1:10" ht="24.75" customHeight="1" thickBot="1">
      <c r="A38" s="122" t="s">
        <v>33</v>
      </c>
      <c r="B38" s="142">
        <f>'PART-I-REVENUE'!E37</f>
        <v>192.56</v>
      </c>
      <c r="C38" s="118">
        <f>'[2]Revenue 2010-11 Total'!Z31/100</f>
        <v>354.9148</v>
      </c>
      <c r="D38" s="134">
        <f t="shared" si="0"/>
        <v>-45.744725212924344</v>
      </c>
      <c r="E38" s="135">
        <f>'PART-I-REVENUE'!G37</f>
        <v>0.53</v>
      </c>
      <c r="F38" s="112">
        <f>'[2]Revenue 2010-11 Total'!AA31/100</f>
        <v>2.0523</v>
      </c>
      <c r="G38" s="134">
        <f t="shared" si="1"/>
        <v>-74.17531549968328</v>
      </c>
      <c r="H38" s="144">
        <f t="shared" si="7"/>
        <v>193.09</v>
      </c>
      <c r="I38" s="73">
        <f t="shared" si="7"/>
        <v>356.9671</v>
      </c>
      <c r="J38" s="134">
        <f t="shared" si="4"/>
        <v>-45.90818033370582</v>
      </c>
    </row>
    <row r="39" spans="1:10" ht="9.75" customHeight="1" thickBot="1">
      <c r="A39" s="126"/>
      <c r="B39" s="143"/>
      <c r="C39" s="127"/>
      <c r="D39" s="138"/>
      <c r="E39" s="140"/>
      <c r="F39" s="128"/>
      <c r="G39" s="138"/>
      <c r="H39" s="140"/>
      <c r="I39" s="128"/>
      <c r="J39" s="138"/>
    </row>
    <row r="40" spans="1:10" ht="24.75" customHeight="1" thickBot="1">
      <c r="A40" s="116" t="s">
        <v>1</v>
      </c>
      <c r="B40" s="121">
        <f>'PART-I-REVENUE'!E39</f>
        <v>2230.4700000000003</v>
      </c>
      <c r="C40" s="148">
        <f>'[2]Revenue 2010-11 Total'!Z32/100</f>
        <v>3640.646599999999</v>
      </c>
      <c r="D40" s="146">
        <f t="shared" si="0"/>
        <v>-38.73423473731285</v>
      </c>
      <c r="E40" s="139">
        <f>'PART-I-REVENUE'!G39</f>
        <v>160.88000000000005</v>
      </c>
      <c r="F40" s="131">
        <f>'[2]Revenue 2010-11 Total'!AA32/100</f>
        <v>87.443</v>
      </c>
      <c r="G40" s="146">
        <f>(E40-F40)/F40*100</f>
        <v>83.98270873597664</v>
      </c>
      <c r="H40" s="139">
        <f>B40+E40</f>
        <v>2391.3500000000004</v>
      </c>
      <c r="I40" s="117">
        <f>C40+F40</f>
        <v>3728.0895999999993</v>
      </c>
      <c r="J40" s="146">
        <f>(H40-I40)/I40*100</f>
        <v>-35.855887154643476</v>
      </c>
    </row>
  </sheetData>
  <sheetProtection/>
  <mergeCells count="18">
    <mergeCell ref="D7:D9"/>
    <mergeCell ref="B7:B9"/>
    <mergeCell ref="I7:I9"/>
    <mergeCell ref="J7:J9"/>
    <mergeCell ref="E7:E9"/>
    <mergeCell ref="F7:F9"/>
    <mergeCell ref="G7:G9"/>
    <mergeCell ref="H7:H9"/>
    <mergeCell ref="C7:C9"/>
    <mergeCell ref="A5:A9"/>
    <mergeCell ref="A1:J1"/>
    <mergeCell ref="A2:J2"/>
    <mergeCell ref="A3:J3"/>
    <mergeCell ref="A4:J4"/>
    <mergeCell ref="E6:G6"/>
    <mergeCell ref="H6:J6"/>
    <mergeCell ref="B5:J5"/>
    <mergeCell ref="B6:D6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4.140625" style="0" bestFit="1" customWidth="1"/>
    <col min="2" max="2" width="15.421875" style="0" customWidth="1"/>
    <col min="3" max="3" width="17.140625" style="0" customWidth="1"/>
    <col min="4" max="4" width="20.140625" style="0" customWidth="1"/>
  </cols>
  <sheetData>
    <row r="1" spans="1:4" ht="22.5" customHeight="1">
      <c r="A1" s="301" t="s">
        <v>34</v>
      </c>
      <c r="B1" s="319"/>
      <c r="C1" s="319"/>
      <c r="D1" s="320"/>
    </row>
    <row r="2" spans="1:4" ht="36" customHeight="1">
      <c r="A2" s="304" t="s">
        <v>42</v>
      </c>
      <c r="B2" s="321"/>
      <c r="C2" s="321"/>
      <c r="D2" s="322"/>
    </row>
    <row r="3" spans="1:4" ht="15.75" thickBot="1">
      <c r="A3" s="336" t="s">
        <v>106</v>
      </c>
      <c r="B3" s="337"/>
      <c r="C3" s="337"/>
      <c r="D3" s="338"/>
    </row>
    <row r="4" spans="1:4" ht="30" customHeight="1" thickBot="1">
      <c r="A4" s="339" t="s">
        <v>89</v>
      </c>
      <c r="B4" s="340"/>
      <c r="C4" s="340"/>
      <c r="D4" s="341"/>
    </row>
    <row r="5" spans="1:4" ht="17.25" customHeight="1" thickBot="1">
      <c r="A5" s="314" t="s">
        <v>37</v>
      </c>
      <c r="B5" s="291" t="s">
        <v>74</v>
      </c>
      <c r="C5" s="292"/>
      <c r="D5" s="293"/>
    </row>
    <row r="6" spans="1:4" ht="17.25" customHeight="1" thickBot="1">
      <c r="A6" s="315"/>
      <c r="B6" s="291"/>
      <c r="C6" s="292"/>
      <c r="D6" s="293"/>
    </row>
    <row r="7" spans="1:4" ht="12.75" customHeight="1">
      <c r="A7" s="315"/>
      <c r="B7" s="333" t="s">
        <v>104</v>
      </c>
      <c r="C7" s="333" t="s">
        <v>105</v>
      </c>
      <c r="D7" s="313" t="s">
        <v>81</v>
      </c>
    </row>
    <row r="8" spans="1:4" ht="12.75" customHeight="1">
      <c r="A8" s="315"/>
      <c r="B8" s="334"/>
      <c r="C8" s="334"/>
      <c r="D8" s="294"/>
    </row>
    <row r="9" spans="1:4" ht="13.5" customHeight="1" thickBot="1">
      <c r="A9" s="316"/>
      <c r="B9" s="335"/>
      <c r="C9" s="335"/>
      <c r="D9" s="295"/>
    </row>
    <row r="10" spans="1:4" ht="24.75" customHeight="1">
      <c r="A10" s="151" t="s">
        <v>5</v>
      </c>
      <c r="B10" s="141">
        <f>'PART-VI monthly &amp; Cumulatve Rev'!K9</f>
        <v>119.50591750406001</v>
      </c>
      <c r="C10" s="156">
        <f>('[2]Revenue 2010-11 Total'!D3+'[2]Revenue 2010-11 Total'!G3+'[2]Revenue 2010-11 Total'!J3+'[2]Revenue 2010-11 Total'!M3+'[2]Revenue 2010-11 Total'!P3+'[2]Revenue 2010-11 Total'!S3+'[2]Revenue 2010-11 Total'!V3+'[2]Revenue 2010-11 Total'!Y3+'[2]Revenue 2010-11 Total'!AB3)/100</f>
        <v>162.382</v>
      </c>
      <c r="D10" s="157">
        <f>(B10-C10)/C10*100</f>
        <v>-26.404455232685887</v>
      </c>
    </row>
    <row r="11" spans="1:4" ht="24.75" customHeight="1">
      <c r="A11" s="152" t="s">
        <v>6</v>
      </c>
      <c r="B11" s="158">
        <f>'PART-VI monthly &amp; Cumulatve Rev'!K10</f>
        <v>995.9571452199998</v>
      </c>
      <c r="C11" s="156">
        <f>('[2]Revenue 2010-11 Total'!D4+'[2]Revenue 2010-11 Total'!G4+'[2]Revenue 2010-11 Total'!J4+'[2]Revenue 2010-11 Total'!M4+'[2]Revenue 2010-11 Total'!P4+'[2]Revenue 2010-11 Total'!S4+'[2]Revenue 2010-11 Total'!V4+'[2]Revenue 2010-11 Total'!Y4+'[2]Revenue 2010-11 Total'!AB4)/100</f>
        <v>550.6323</v>
      </c>
      <c r="D11" s="159">
        <f>(B11-C11)/C11*100</f>
        <v>80.8751766323915</v>
      </c>
    </row>
    <row r="12" spans="1:4" ht="24.75" customHeight="1">
      <c r="A12" s="152" t="s">
        <v>7</v>
      </c>
      <c r="B12" s="158">
        <f>'PART-VI monthly &amp; Cumulatve Rev'!K11</f>
        <v>413.4428718</v>
      </c>
      <c r="C12" s="156">
        <f>('[2]Revenue 2010-11 Total'!D5+'[2]Revenue 2010-11 Total'!G5+'[2]Revenue 2010-11 Total'!J5+'[2]Revenue 2010-11 Total'!M5+'[2]Revenue 2010-11 Total'!P5+'[2]Revenue 2010-11 Total'!S5+'[2]Revenue 2010-11 Total'!V5+'[2]Revenue 2010-11 Total'!Y5+'[2]Revenue 2010-11 Total'!AB5)/100</f>
        <v>432.70509999999996</v>
      </c>
      <c r="D12" s="159">
        <f aca="true" t="shared" si="0" ref="D12:D18">(B12-C12)/C12*100</f>
        <v>-4.451583353189039</v>
      </c>
    </row>
    <row r="13" spans="1:4" ht="24.75" customHeight="1">
      <c r="A13" s="152" t="s">
        <v>8</v>
      </c>
      <c r="B13" s="158">
        <f>'PART-VI monthly &amp; Cumulatve Rev'!K12</f>
        <v>847.653611625</v>
      </c>
      <c r="C13" s="156">
        <f>('[2]Revenue 2010-11 Total'!D6+'[2]Revenue 2010-11 Total'!G6+'[2]Revenue 2010-11 Total'!J6+'[2]Revenue 2010-11 Total'!M6+'[2]Revenue 2010-11 Total'!P6+'[2]Revenue 2010-11 Total'!S6+'[2]Revenue 2010-11 Total'!V6+'[2]Revenue 2010-11 Total'!Y6+'[2]Revenue 2010-11 Total'!AB6)/100</f>
        <v>892.6783</v>
      </c>
      <c r="D13" s="159">
        <f t="shared" si="0"/>
        <v>-5.043775386384993</v>
      </c>
    </row>
    <row r="14" spans="1:4" ht="24.75" customHeight="1">
      <c r="A14" s="152" t="s">
        <v>9</v>
      </c>
      <c r="B14" s="158">
        <f>'PART-VI monthly &amp; Cumulatve Rev'!K13</f>
        <v>609.7535769000001</v>
      </c>
      <c r="C14" s="156">
        <f>('[2]Revenue 2010-11 Total'!D7+'[2]Revenue 2010-11 Total'!G7+'[2]Revenue 2010-11 Total'!J7+'[2]Revenue 2010-11 Total'!M7+'[2]Revenue 2010-11 Total'!P7+'[2]Revenue 2010-11 Total'!S7+'[2]Revenue 2010-11 Total'!V7+'[2]Revenue 2010-11 Total'!Y7+'[2]Revenue 2010-11 Total'!AB7)/100</f>
        <v>702.1110000000001</v>
      </c>
      <c r="D14" s="159">
        <f t="shared" si="0"/>
        <v>-13.154248131705671</v>
      </c>
    </row>
    <row r="15" spans="1:4" ht="24.75" customHeight="1">
      <c r="A15" s="152" t="s">
        <v>10</v>
      </c>
      <c r="B15" s="158">
        <f>'PART-VI monthly &amp; Cumulatve Rev'!K14</f>
        <v>556.7602853948399</v>
      </c>
      <c r="C15" s="156">
        <f>('[2]Revenue 2010-11 Total'!D8+'[2]Revenue 2010-11 Total'!G8+'[2]Revenue 2010-11 Total'!J8+'[2]Revenue 2010-11 Total'!M8+'[2]Revenue 2010-11 Total'!P8+'[2]Revenue 2010-11 Total'!S8+'[2]Revenue 2010-11 Total'!V8+'[2]Revenue 2010-11 Total'!Y8+'[2]Revenue 2010-11 Total'!AB8)/100</f>
        <v>330.9654</v>
      </c>
      <c r="D15" s="159">
        <f t="shared" si="0"/>
        <v>68.22310893973808</v>
      </c>
    </row>
    <row r="16" spans="1:4" ht="24.75" customHeight="1">
      <c r="A16" s="152" t="s">
        <v>11</v>
      </c>
      <c r="B16" s="158">
        <f>'PART-VI monthly &amp; Cumulatve Rev'!K15</f>
        <v>752.7860919</v>
      </c>
      <c r="C16" s="156">
        <f>('[2]Revenue 2010-11 Total'!D9+'[2]Revenue 2010-11 Total'!G9+'[2]Revenue 2010-11 Total'!J9+'[2]Revenue 2010-11 Total'!M9+'[2]Revenue 2010-11 Total'!P9+'[2]Revenue 2010-11 Total'!S9+'[2]Revenue 2010-11 Total'!V9+'[2]Revenue 2010-11 Total'!Y9+'[2]Revenue 2010-11 Total'!AB9)/100</f>
        <v>552.801</v>
      </c>
      <c r="D16" s="159">
        <f t="shared" si="0"/>
        <v>36.17668779542727</v>
      </c>
    </row>
    <row r="17" spans="1:4" ht="24.75" customHeight="1">
      <c r="A17" s="152" t="s">
        <v>12</v>
      </c>
      <c r="B17" s="158">
        <f>'PART-VI monthly &amp; Cumulatve Rev'!K16</f>
        <v>763.9146806490143</v>
      </c>
      <c r="C17" s="156">
        <f>('[2]Revenue 2010-11 Total'!D10+'[2]Revenue 2010-11 Total'!G10+'[2]Revenue 2010-11 Total'!J10+'[2]Revenue 2010-11 Total'!M10+'[2]Revenue 2010-11 Total'!P10+'[2]Revenue 2010-11 Total'!S10+'[2]Revenue 2010-11 Total'!V10+'[2]Revenue 2010-11 Total'!Y10+'[2]Revenue 2010-11 Total'!AB10)/100</f>
        <v>880.6085999999999</v>
      </c>
      <c r="D17" s="159">
        <f t="shared" si="0"/>
        <v>-13.251508031035089</v>
      </c>
    </row>
    <row r="18" spans="1:4" ht="24.75" customHeight="1" thickBot="1">
      <c r="A18" s="154" t="s">
        <v>13</v>
      </c>
      <c r="B18" s="161">
        <f>'PART-VI monthly &amp; Cumulatve Rev'!K17</f>
        <v>891.3756773700001</v>
      </c>
      <c r="C18" s="156">
        <f>('[2]Revenue 2010-11 Total'!D11+'[2]Revenue 2010-11 Total'!G11+'[2]Revenue 2010-11 Total'!J11+'[2]Revenue 2010-11 Total'!M11+'[2]Revenue 2010-11 Total'!P11+'[2]Revenue 2010-11 Total'!S11+'[2]Revenue 2010-11 Total'!V11+'[2]Revenue 2010-11 Total'!Y11+'[2]Revenue 2010-11 Total'!AB11)/100</f>
        <v>1073.8510999999999</v>
      </c>
      <c r="D18" s="159">
        <f t="shared" si="0"/>
        <v>-16.9926186814913</v>
      </c>
    </row>
    <row r="19" spans="1:4" ht="9.75" customHeight="1" thickBot="1">
      <c r="A19" s="153"/>
      <c r="B19" s="143"/>
      <c r="C19" s="162"/>
      <c r="D19" s="138"/>
    </row>
    <row r="20" spans="1:4" ht="24.75" customHeight="1">
      <c r="A20" s="151" t="s">
        <v>15</v>
      </c>
      <c r="B20" s="142">
        <f>'PART-VI monthly &amp; Cumulatve Rev'!K19</f>
        <v>645.5258242399999</v>
      </c>
      <c r="C20" s="156">
        <f>('[2]Revenue 2010-11 Total'!D13+'[2]Revenue 2010-11 Total'!G13+'[2]Revenue 2010-11 Total'!J13+'[2]Revenue 2010-11 Total'!M13+'[2]Revenue 2010-11 Total'!P13+'[2]Revenue 2010-11 Total'!S13+'[2]Revenue 2010-11 Total'!V13+'[2]Revenue 2010-11 Total'!Y13+'[2]Revenue 2010-11 Total'!AB13)/100</f>
        <v>773.7854999999998</v>
      </c>
      <c r="D20" s="159">
        <f>(B20-C20)/C20*100</f>
        <v>-16.57561116872828</v>
      </c>
    </row>
    <row r="21" spans="1:4" ht="24.75" customHeight="1">
      <c r="A21" s="152" t="s">
        <v>16</v>
      </c>
      <c r="B21" s="158">
        <f>'PART-VI monthly &amp; Cumulatve Rev'!K20</f>
        <v>1826.2410760000002</v>
      </c>
      <c r="C21" s="156">
        <f>('[2]Revenue 2010-11 Total'!D14+'[2]Revenue 2010-11 Total'!G14+'[2]Revenue 2010-11 Total'!J14+'[2]Revenue 2010-11 Total'!M14+'[2]Revenue 2010-11 Total'!P14+'[2]Revenue 2010-11 Total'!S14+'[2]Revenue 2010-11 Total'!V14+'[2]Revenue 2010-11 Total'!Y14+'[2]Revenue 2010-11 Total'!AB14)/100</f>
        <v>909.2447</v>
      </c>
      <c r="D21" s="159">
        <f>(B21-C21)/C21*100</f>
        <v>100.85254013578526</v>
      </c>
    </row>
    <row r="22" spans="1:4" ht="24.75" customHeight="1">
      <c r="A22" s="152" t="s">
        <v>17</v>
      </c>
      <c r="B22" s="158">
        <f>'PART-VI monthly &amp; Cumulatve Rev'!K21</f>
        <v>933.1360118219402</v>
      </c>
      <c r="C22" s="156">
        <f>('[2]Revenue 2010-11 Total'!D15+'[2]Revenue 2010-11 Total'!G15+'[2]Revenue 2010-11 Total'!J15+'[2]Revenue 2010-11 Total'!M15+'[2]Revenue 2010-11 Total'!P15+'[2]Revenue 2010-11 Total'!S15+'[2]Revenue 2010-11 Total'!V15+'[2]Revenue 2010-11 Total'!Y15+'[2]Revenue 2010-11 Total'!AB15)/100</f>
        <v>2285.6114000000002</v>
      </c>
      <c r="D22" s="159">
        <f>(B22-C22)/C22*100</f>
        <v>-59.17346177823841</v>
      </c>
    </row>
    <row r="23" spans="1:4" ht="24.75" customHeight="1" thickBot="1">
      <c r="A23" s="152" t="s">
        <v>18</v>
      </c>
      <c r="B23" s="158">
        <f>'PART-VI monthly &amp; Cumulatve Rev'!K22</f>
        <v>2077.9426297717137</v>
      </c>
      <c r="C23" s="156">
        <f>('[2]Revenue 2010-11 Total'!D16+'[2]Revenue 2010-11 Total'!G16+'[2]Revenue 2010-11 Total'!J16+'[2]Revenue 2010-11 Total'!M16+'[2]Revenue 2010-11 Total'!P16+'[2]Revenue 2010-11 Total'!S16+'[2]Revenue 2010-11 Total'!V16+'[2]Revenue 2010-11 Total'!Y16+'[2]Revenue 2010-11 Total'!AB16)/100</f>
        <v>3105.22</v>
      </c>
      <c r="D23" s="159">
        <f>(B23-C23)/C23*100</f>
        <v>-33.08227340504976</v>
      </c>
    </row>
    <row r="24" spans="1:4" ht="9.75" customHeight="1" thickBot="1">
      <c r="A24" s="153"/>
      <c r="B24" s="143"/>
      <c r="C24" s="162"/>
      <c r="D24" s="138"/>
    </row>
    <row r="25" spans="1:4" ht="24.75" customHeight="1">
      <c r="A25" s="152" t="s">
        <v>20</v>
      </c>
      <c r="B25" s="158">
        <f>'PART-VI monthly &amp; Cumulatve Rev'!K24</f>
        <v>305.7559027253203</v>
      </c>
      <c r="C25" s="156">
        <f>('[2]Revenue 2010-11 Total'!D18+'[2]Revenue 2010-11 Total'!G18+'[2]Revenue 2010-11 Total'!J18+'[2]Revenue 2010-11 Total'!M18+'[2]Revenue 2010-11 Total'!P18+'[2]Revenue 2010-11 Total'!S18+'[2]Revenue 2010-11 Total'!V18+'[2]Revenue 2010-11 Total'!Y18+'[2]Revenue 2010-11 Total'!AB18)/100</f>
        <v>697.9521</v>
      </c>
      <c r="D25" s="159">
        <f aca="true" t="shared" si="1" ref="D25:D32">(B25-C25)/C25*100</f>
        <v>-56.19242312970757</v>
      </c>
    </row>
    <row r="26" spans="1:4" ht="24.75" customHeight="1">
      <c r="A26" s="152" t="s">
        <v>21</v>
      </c>
      <c r="B26" s="158">
        <f>'PART-VI monthly &amp; Cumulatve Rev'!K25</f>
        <v>529.6911267999998</v>
      </c>
      <c r="C26" s="156">
        <f>('[2]Revenue 2010-11 Total'!D19+'[2]Revenue 2010-11 Total'!G19+'[2]Revenue 2010-11 Total'!J19+'[2]Revenue 2010-11 Total'!M19+'[2]Revenue 2010-11 Total'!P19+'[2]Revenue 2010-11 Total'!S19+'[2]Revenue 2010-11 Total'!V19+'[2]Revenue 2010-11 Total'!Y19+'[2]Revenue 2010-11 Total'!AB19)/100</f>
        <v>692.6356999999999</v>
      </c>
      <c r="D26" s="159">
        <f t="shared" si="1"/>
        <v>-23.525292328997793</v>
      </c>
    </row>
    <row r="27" spans="1:4" ht="24.75" customHeight="1">
      <c r="A27" s="152" t="s">
        <v>22</v>
      </c>
      <c r="B27" s="158">
        <f>'PART-VI monthly &amp; Cumulatve Rev'!K26</f>
        <v>1115.0710195</v>
      </c>
      <c r="C27" s="156">
        <f>('[2]Revenue 2010-11 Total'!D20+'[2]Revenue 2010-11 Total'!G20+'[2]Revenue 2010-11 Total'!J20+'[2]Revenue 2010-11 Total'!M20+'[2]Revenue 2010-11 Total'!P20+'[2]Revenue 2010-11 Total'!S20+'[2]Revenue 2010-11 Total'!V20+'[2]Revenue 2010-11 Total'!Y20+'[2]Revenue 2010-11 Total'!AB20)/100</f>
        <v>1521.0576999999998</v>
      </c>
      <c r="D27" s="159">
        <f t="shared" si="1"/>
        <v>-26.69107690654996</v>
      </c>
    </row>
    <row r="28" spans="1:4" ht="24.75" customHeight="1">
      <c r="A28" s="152" t="s">
        <v>23</v>
      </c>
      <c r="B28" s="158">
        <f>'PART-VI monthly &amp; Cumulatve Rev'!K27</f>
        <v>439.4845350513744</v>
      </c>
      <c r="C28" s="156">
        <f>('[2]Revenue 2010-11 Total'!D21+'[2]Revenue 2010-11 Total'!G21+'[2]Revenue 2010-11 Total'!J21+'[2]Revenue 2010-11 Total'!M21+'[2]Revenue 2010-11 Total'!P21+'[2]Revenue 2010-11 Total'!S21+'[2]Revenue 2010-11 Total'!V21+'[2]Revenue 2010-11 Total'!Y21+'[2]Revenue 2010-11 Total'!AB21)/100</f>
        <v>612.8635</v>
      </c>
      <c r="D28" s="159">
        <f t="shared" si="1"/>
        <v>-28.289980550094047</v>
      </c>
    </row>
    <row r="29" spans="1:4" ht="24.75" customHeight="1">
      <c r="A29" s="152" t="s">
        <v>24</v>
      </c>
      <c r="B29" s="158">
        <f>'PART-VI monthly &amp; Cumulatve Rev'!K28</f>
        <v>1027.439733925054</v>
      </c>
      <c r="C29" s="156">
        <f>('[2]Revenue 2010-11 Total'!D22+'[2]Revenue 2010-11 Total'!G22+'[2]Revenue 2010-11 Total'!J22+'[2]Revenue 2010-11 Total'!M22+'[2]Revenue 2010-11 Total'!P22+'[2]Revenue 2010-11 Total'!S22+'[2]Revenue 2010-11 Total'!V22+'[2]Revenue 2010-11 Total'!Y22+'[2]Revenue 2010-11 Total'!AB22)/100</f>
        <v>1214.4272</v>
      </c>
      <c r="D29" s="159">
        <f t="shared" si="1"/>
        <v>-15.397173751950389</v>
      </c>
    </row>
    <row r="30" spans="1:4" ht="24.75" customHeight="1">
      <c r="A30" s="152" t="s">
        <v>25</v>
      </c>
      <c r="B30" s="158">
        <f>'PART-VI monthly &amp; Cumulatve Rev'!K29</f>
        <v>681.1885157791905</v>
      </c>
      <c r="C30" s="156">
        <f>('[2]Revenue 2010-11 Total'!D23+'[2]Revenue 2010-11 Total'!G23+'[2]Revenue 2010-11 Total'!J23+'[2]Revenue 2010-11 Total'!M23+'[2]Revenue 2010-11 Total'!P23+'[2]Revenue 2010-11 Total'!S23+'[2]Revenue 2010-11 Total'!V23+'[2]Revenue 2010-11 Total'!Y23+'[2]Revenue 2010-11 Total'!AB23)/100</f>
        <v>976.7265999999998</v>
      </c>
      <c r="D30" s="159">
        <f t="shared" si="1"/>
        <v>-30.25801531573005</v>
      </c>
    </row>
    <row r="31" spans="1:4" ht="24.75" customHeight="1">
      <c r="A31" s="152" t="s">
        <v>26</v>
      </c>
      <c r="B31" s="158">
        <f>'PART-VI monthly &amp; Cumulatve Rev'!K30</f>
        <v>417.91760213859993</v>
      </c>
      <c r="C31" s="156">
        <f>('[2]Revenue 2010-11 Total'!D24+'[2]Revenue 2010-11 Total'!G24+'[2]Revenue 2010-11 Total'!J24+'[2]Revenue 2010-11 Total'!M24+'[2]Revenue 2010-11 Total'!P24+'[2]Revenue 2010-11 Total'!S24+'[2]Revenue 2010-11 Total'!V24+'[2]Revenue 2010-11 Total'!Y24+'[2]Revenue 2010-11 Total'!AB24)/100</f>
        <v>954.3752</v>
      </c>
      <c r="D31" s="159">
        <f t="shared" si="1"/>
        <v>-56.21034556025764</v>
      </c>
    </row>
    <row r="32" spans="1:4" ht="24.75" customHeight="1" thickBot="1">
      <c r="A32" s="152" t="s">
        <v>62</v>
      </c>
      <c r="B32" s="158">
        <f>'PART-VI monthly &amp; Cumulatve Rev'!K31</f>
        <v>409.60950510000015</v>
      </c>
      <c r="C32" s="156">
        <f>('[2]Revenue 2010-11 Total'!D25+'[2]Revenue 2010-11 Total'!G25+'[2]Revenue 2010-11 Total'!J25+'[2]Revenue 2010-11 Total'!M25+'[2]Revenue 2010-11 Total'!P25+'[2]Revenue 2010-11 Total'!S25+'[2]Revenue 2010-11 Total'!V25+'[2]Revenue 2010-11 Total'!Y25+'[2]Revenue 2010-11 Total'!AB25)/100</f>
        <v>701.6144</v>
      </c>
      <c r="D32" s="159">
        <f t="shared" si="1"/>
        <v>-41.61899968130641</v>
      </c>
    </row>
    <row r="33" spans="1:4" ht="9.75" customHeight="1" thickBot="1">
      <c r="A33" s="153"/>
      <c r="B33" s="143"/>
      <c r="C33" s="162"/>
      <c r="D33" s="138"/>
    </row>
    <row r="34" spans="1:4" ht="24.75" customHeight="1">
      <c r="A34" s="152" t="s">
        <v>28</v>
      </c>
      <c r="B34" s="158">
        <f>'PART-VI monthly &amp; Cumulatve Rev'!K32</f>
        <v>0</v>
      </c>
      <c r="C34" s="156">
        <f>('[2]Revenue 2010-11 Total'!D27+'[2]Revenue 2010-11 Total'!G27+'[2]Revenue 2010-11 Total'!J27+'[2]Revenue 2010-11 Total'!M27+'[2]Revenue 2010-11 Total'!P27+'[2]Revenue 2010-11 Total'!S27+'[2]Revenue 2010-11 Total'!V27+'[2]Revenue 2010-11 Total'!Y27+'[2]Revenue 2010-11 Total'!AB27)/100</f>
        <v>1980.8851000000002</v>
      </c>
      <c r="D34" s="159">
        <f>(B34-C34)/C34*100</f>
        <v>-100</v>
      </c>
    </row>
    <row r="35" spans="1:4" ht="24.75" customHeight="1">
      <c r="A35" s="152" t="s">
        <v>29</v>
      </c>
      <c r="B35" s="158">
        <f>'PART-VI monthly &amp; Cumulatve Rev'!K34</f>
        <v>459.31368388223024</v>
      </c>
      <c r="C35" s="156">
        <f>('[2]Revenue 2010-11 Total'!D28+'[2]Revenue 2010-11 Total'!G28+'[2]Revenue 2010-11 Total'!J28+'[2]Revenue 2010-11 Total'!M28+'[2]Revenue 2010-11 Total'!P28+'[2]Revenue 2010-11 Total'!S28+'[2]Revenue 2010-11 Total'!V28+'[2]Revenue 2010-11 Total'!Y28+'[2]Revenue 2010-11 Total'!AB28)/100</f>
        <v>825.2741000000001</v>
      </c>
      <c r="D35" s="159">
        <f>(B35-C35)/C35*100</f>
        <v>-44.34410532425164</v>
      </c>
    </row>
    <row r="36" spans="1:4" ht="24.75" customHeight="1">
      <c r="A36" s="152" t="s">
        <v>31</v>
      </c>
      <c r="B36" s="158">
        <f>'PART-VI monthly &amp; Cumulatve Rev'!K35</f>
        <v>2875.0560514</v>
      </c>
      <c r="C36" s="156">
        <f>('[2]Revenue 2010-11 Total'!D29+'[2]Revenue 2010-11 Total'!G29+'[2]Revenue 2010-11 Total'!J29+'[2]Revenue 2010-11 Total'!M29+'[2]Revenue 2010-11 Total'!P29+'[2]Revenue 2010-11 Total'!S29+'[2]Revenue 2010-11 Total'!V29+'[2]Revenue 2010-11 Total'!Y29+'[2]Revenue 2010-11 Total'!AB29)/100</f>
        <v>2811.9464000000003</v>
      </c>
      <c r="D36" s="159">
        <f>(B36-C36)/C36*100</f>
        <v>2.2443404824501494</v>
      </c>
    </row>
    <row r="37" spans="1:4" ht="24.75" customHeight="1">
      <c r="A37" s="152" t="s">
        <v>32</v>
      </c>
      <c r="B37" s="158">
        <f>'PART-VI monthly &amp; Cumulatve Rev'!K36</f>
        <v>5485.5068009</v>
      </c>
      <c r="C37" s="156">
        <f>('[2]Revenue 2010-11 Total'!D30+'[2]Revenue 2010-11 Total'!G30+'[2]Revenue 2010-11 Total'!J30+'[2]Revenue 2010-11 Total'!M30+'[2]Revenue 2010-11 Total'!P30+'[2]Revenue 2010-11 Total'!S30+'[2]Revenue 2010-11 Total'!V30+'[2]Revenue 2010-11 Total'!Y30+'[2]Revenue 2010-11 Total'!AB30)/100</f>
        <v>7973.038199999998</v>
      </c>
      <c r="D37" s="159">
        <f>(B37-C37)/C37*100</f>
        <v>-31.19929111966376</v>
      </c>
    </row>
    <row r="38" spans="1:4" ht="24.75" customHeight="1" thickBot="1">
      <c r="A38" s="154" t="s">
        <v>33</v>
      </c>
      <c r="B38" s="158">
        <f>'PART-VI monthly &amp; Cumulatve Rev'!K37</f>
        <v>2020.1802997899997</v>
      </c>
      <c r="C38" s="156">
        <f>('[2]Revenue 2010-11 Total'!D31+'[2]Revenue 2010-11 Total'!G31+'[2]Revenue 2010-11 Total'!J31+'[2]Revenue 2010-11 Total'!M31+'[2]Revenue 2010-11 Total'!P31+'[2]Revenue 2010-11 Total'!S31+'[2]Revenue 2010-11 Total'!V31+'[2]Revenue 2010-11 Total'!Y31+'[2]Revenue 2010-11 Total'!AB31)/100</f>
        <v>3686.3298999999997</v>
      </c>
      <c r="D38" s="159">
        <f>(B38-C38)/C38*100</f>
        <v>-45.19806000569835</v>
      </c>
    </row>
    <row r="39" spans="1:4" ht="9.75" customHeight="1" thickBot="1">
      <c r="A39" s="153"/>
      <c r="B39" s="143"/>
      <c r="C39" s="162"/>
      <c r="D39" s="138"/>
    </row>
    <row r="40" spans="1:4" ht="24.75" customHeight="1" thickBot="1">
      <c r="A40" s="155" t="s">
        <v>1</v>
      </c>
      <c r="B40" s="160">
        <f>'PART-VI monthly &amp; Cumulatve Rev'!K39</f>
        <v>28785.38401868834</v>
      </c>
      <c r="C40" s="165">
        <f>('[2]Revenue 2010-11 Total'!D32+'[2]Revenue 2010-11 Total'!G32+'[2]Revenue 2010-11 Total'!J32+'[2]Revenue 2010-11 Total'!M32+'[2]Revenue 2010-11 Total'!P32+'[2]Revenue 2010-11 Total'!S32+'[2]Revenue 2010-11 Total'!V32+'[2]Revenue 2010-11 Total'!Y32+'[2]Revenue 2010-11 Total'!AB32)/100</f>
        <v>37301.7225</v>
      </c>
      <c r="D40" s="163">
        <f>(B40-C40)/C40*100</f>
        <v>-22.830952327500864</v>
      </c>
    </row>
  </sheetData>
  <sheetProtection/>
  <mergeCells count="10">
    <mergeCell ref="D7:D9"/>
    <mergeCell ref="B7:B9"/>
    <mergeCell ref="C7:C9"/>
    <mergeCell ref="A5:A9"/>
    <mergeCell ref="B5:D5"/>
    <mergeCell ref="B6:D6"/>
    <mergeCell ref="A1:D1"/>
    <mergeCell ref="A2:D2"/>
    <mergeCell ref="A3:D3"/>
    <mergeCell ref="A4:D4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2012-01-30T06:38:38Z</cp:lastPrinted>
  <dcterms:created xsi:type="dcterms:W3CDTF">2008-11-28T09:13:06Z</dcterms:created>
  <dcterms:modified xsi:type="dcterms:W3CDTF">2012-01-31T07:54:54Z</dcterms:modified>
  <cp:category/>
  <cp:version/>
  <cp:contentType/>
  <cp:contentStatus/>
</cp:coreProperties>
</file>